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1" activeTab="0"/>
  </bookViews>
  <sheets>
    <sheet name=".10.17г." sheetId="1" r:id="rId1"/>
  </sheets>
  <externalReferences>
    <externalReference r:id="rId4"/>
  </externalReference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<sst xmlns="http://schemas.openxmlformats.org/spreadsheetml/2006/main" count="324" uniqueCount="222">
  <si>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</si>
  <si>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</si>
  <si>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</si>
  <si>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</si>
  <si>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</si>
  <si>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</si>
  <si>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</si>
  <si>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</si>
  <si>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</si>
  <si>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</si>
  <si>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</si>
  <si>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</si>
  <si>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</si>
  <si>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</si>
  <si>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</si>
  <si>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</si>
  <si>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</si>
  <si>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</si>
  <si>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</si>
  <si>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</si>
  <si>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</si>
  <si>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</si>
  <si>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</si>
  <si>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</si>
  <si>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</si>
  <si>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</si>
  <si>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</si>
  <si>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</si>
  <si>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</si>
  <si>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</si>
  <si>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</si>
  <si>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</si>
  <si>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</si>
  <si>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</si>
  <si>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подпись</t>
  </si>
  <si>
    <t>руб. (с точностью до второго десятичного знака)</t>
  </si>
  <si>
    <t>План финансово-хозяйственной деятельности общеобразовательного учреждения на 2017 год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</si>
  <si>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</si>
  <si>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</si>
  <si>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</si>
  <si>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Нефинансовые активы, всего:</t>
  </si>
  <si>
    <t>недвижимое имущество, всего;</t>
  </si>
  <si>
    <t>в том числе: 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</si>
  <si>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</si>
  <si>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</si>
  <si>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</si>
  <si>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</si>
  <si>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</si>
  <si>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№ п/п</t>
  </si>
  <si>
    <t>1.1.</t>
  </si>
  <si>
    <t>1.2.</t>
  </si>
  <si>
    <t>2.1.</t>
  </si>
  <si>
    <t>2.2.</t>
  </si>
  <si>
    <t>2.3.</t>
  </si>
  <si>
    <t>2.4.</t>
  </si>
  <si>
    <t>2.5.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</si>
  <si>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</si>
  <si>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</si>
  <si>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</si>
  <si>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</si>
  <si>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</si>
  <si>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</si>
  <si>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</si>
  <si>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</si>
  <si>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</si>
  <si>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</si>
  <si>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</si>
  <si>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</si>
  <si>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</si>
  <si>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</si>
  <si>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</si>
  <si>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</si>
  <si>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</si>
  <si>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</si>
  <si>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в том числе на 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</si>
  <si>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</si>
  <si>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</si>
  <si>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услуг, всего</t>
  </si>
  <si>
    <t>прочие</t>
  </si>
  <si>
    <t>расходы на закупку товаров, работ, услуг, всего</t>
  </si>
  <si>
    <t>из них: оплата труда и начисления на выплаты по оплате труда</t>
  </si>
  <si>
    <t xml:space="preserve">в том числе:  </t>
  </si>
  <si>
    <t>Выбытие финансовых активов, всего</t>
  </si>
  <si>
    <t>прочие выбытия</t>
  </si>
  <si>
    <t>Остаток на начало года</t>
  </si>
  <si>
    <t>Остаток на конец года</t>
  </si>
  <si>
    <t>Х</t>
  </si>
  <si>
    <t>130</t>
  </si>
  <si>
    <t>140</t>
  </si>
  <si>
    <t>150</t>
  </si>
  <si>
    <t>160</t>
  </si>
  <si>
    <t>180</t>
  </si>
  <si>
    <t>200</t>
  </si>
  <si>
    <t>210</t>
  </si>
  <si>
    <t>211</t>
  </si>
  <si>
    <t>212</t>
  </si>
  <si>
    <t>213</t>
  </si>
  <si>
    <t>214</t>
  </si>
  <si>
    <t>220</t>
  </si>
  <si>
    <t>230</t>
  </si>
  <si>
    <t>безвозмездные перечисления организациям</t>
  </si>
  <si>
    <t>240</t>
  </si>
  <si>
    <t>250</t>
  </si>
  <si>
    <t>260</t>
  </si>
  <si>
    <t>261</t>
  </si>
  <si>
    <t>262</t>
  </si>
  <si>
    <t>263</t>
  </si>
  <si>
    <t>264</t>
  </si>
  <si>
    <t>265</t>
  </si>
  <si>
    <t>300</t>
  </si>
  <si>
    <t>310</t>
  </si>
  <si>
    <t>320</t>
  </si>
  <si>
    <t>400</t>
  </si>
  <si>
    <t>410</t>
  </si>
  <si>
    <t>420</t>
  </si>
  <si>
    <t>500</t>
  </si>
  <si>
    <t>600</t>
  </si>
  <si>
    <t>Код строки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</si>
  <si>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</si>
  <si>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</si>
  <si>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числе: заработная плата</t>
  </si>
  <si>
    <t>арендная плата за пользование имуществом, работы, услуг по содержанию имущества</t>
  </si>
  <si>
    <t>из них: увеличение остатков средств</t>
  </si>
  <si>
    <t>пд</t>
  </si>
  <si>
    <t>из них: уменьшение остатков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</si>
  <si>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</si>
  <si>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</si>
  <si>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</si>
  <si>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</si>
  <si>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на 20__г. очередной финансовый год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</si>
  <si>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</si>
  <si>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</si>
  <si>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</si>
  <si>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</si>
  <si>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1001</t>
  </si>
  <si>
    <t>2001</t>
  </si>
  <si>
    <t>Приложение 2</t>
  </si>
  <si>
    <t>Сумма, руб.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</si>
  <si>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</si>
  <si>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</si>
  <si>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</si>
  <si>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</si>
  <si>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</si>
  <si>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</si>
  <si>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</si>
  <si>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</si>
  <si>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</si>
  <si>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</si>
  <si>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</si>
  <si>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</si>
  <si>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</si>
  <si>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Сумма, тыс. руб.</t>
  </si>
  <si>
    <t>1.4. Общая балансовая стоимость недвижимого государственного (муниципального) имущества на дату составления Плана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</si>
  <si>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</si>
  <si>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266</t>
  </si>
  <si>
    <t>267</t>
  </si>
  <si>
    <t>субсидии, предоставляемые в соответствии с абзацем вторым пункта 78.1 Бюджетного кодекса Российской Федерации*</t>
  </si>
  <si>
    <t>Директор МКУ "ЦБ УО Ленинского района г. Саратова"</t>
  </si>
  <si>
    <t>Е.С. Мирошникова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</si>
  <si>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</si>
  <si>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</si>
  <si>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</si>
  <si>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транспортные услуги</t>
  </si>
  <si>
    <t>родительская плата за присмотр и уход за детьми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</si>
  <si>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</si>
  <si>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</t>
  </si>
  <si>
    <t>поступления от иной приносящей доход деятельности</t>
  </si>
  <si>
    <t>доходы, получаемые в виде арендной либо иной платы за передачу и возмездное пользование государственного и муниципального имущества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</si>
  <si>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</si>
  <si>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</si>
  <si>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</si>
  <si>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 том числе: ремонт</t>
  </si>
  <si>
    <t>в том числе: питание</t>
  </si>
  <si>
    <t>268</t>
  </si>
  <si>
    <t>на 20__г. 1-ый год планового периода</t>
  </si>
  <si>
    <t>на 20__г. 2-ый год планового периода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</si>
  <si>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</si>
  <si>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Поступление финансовых активов, всего:</t>
  </si>
  <si>
    <t>Сведения о средствах, поступающих во временное распоряжение учреждения на ___________20___ г.</t>
  </si>
  <si>
    <t>Директор МОУ "Начальная общеобразовательная школа № 88"</t>
  </si>
  <si>
    <t>А.В. Ершова</t>
  </si>
  <si>
    <t>Муниципальное общеобразовательное учреждение "Начальная общеобразовательная школа № 88"</t>
  </si>
  <si>
    <t>МОУ "Начальная общеобразовательная школа № 88"</t>
  </si>
  <si>
    <t>410080, г. Саратов, п. Латухино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</si>
  <si>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</si>
  <si>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</si>
  <si>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1. Обеспечение гарантий права на качественное образование; 2. сохранение единства образовательного пространства, преемственности ступеней образовательной  системы Учреждения; 3. обеспечение равенства и доступности образования при различных стартовых возможностях; 4. формирование общей культуры личности обучающихся, воспитанников на  основе обязательного минимума содержания общеобразовательных программ, создание условий для развития личности, ее самореализация и самоопределения; 5. достижение социальной консолидации и согласия, воспитание гражданственности, трудолюбия, уважения к правам и свободам человека, любви к окружающей природе, Родине, семье; 6. создание условий, гарантирующих охрану и укрепление здоровья обучающихся и воспитаннков</t>
  </si>
  <si>
    <t>1. Реализация  основной общеобразовательной программы дошкольного и начального школьного образования; 2. реализация дополнительных образовательных программ и оказание дополнительных образовательных услуг  при исполнении муниципального задания.</t>
  </si>
  <si>
    <t>Частичная оплта за содержание детей в муниципальных учреждениях, реализующих основную общеобразовательную программу дошкольного образования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</si>
  <si>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</si>
  <si>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 за счет средств бюджета города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</si>
  <si>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за счет средств областного бюджета</t>
  </si>
  <si>
    <t>на 20_17_г. очередной финансовый год</t>
  </si>
  <si>
    <t>на 20_18_г. 1-ый год планового периода</t>
  </si>
  <si>
    <t>на 20_19_г. 2-ой год планового периода</t>
  </si>
  <si>
    <t>231</t>
  </si>
  <si>
    <t>уплата прочих налогов, сборов</t>
  </si>
  <si>
    <t>232</t>
  </si>
  <si>
    <t>уплата иных платежей</t>
  </si>
  <si>
    <t>233</t>
  </si>
  <si>
    <t>из них: уплата налога на имущество и земельного налога</t>
  </si>
  <si>
    <t>20_17_ г.</t>
  </si>
  <si>
    <t>2017 г.</t>
  </si>
  <si>
    <t>Исполнение судебных решений и решений налогового органа по обращению взыскания на средства бюджета муниципального образования "Город Саратов"</t>
  </si>
  <si>
    <t>Погашение кредиторской задолженности прошлых лет по расходам на выполнение муниципальных заданий муниципальными бюджетными и автономными учреждениями</t>
  </si>
  <si>
    <r>
      <t xml:space="preserve">II. Показатели финансового состояния учреждения на _01 января_20_17_г.
</t>
    </r>
    <r>
      <rPr>
        <b/>
        <sz val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</si>
  <si>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прочие расходы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</si>
  <si>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</si>
  <si>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</si>
  <si>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</si>
  <si>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</si>
  <si>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</si>
  <si>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</si>
  <si>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</si>
  <si>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</si>
  <si>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</si>
  <si>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269</t>
  </si>
  <si>
    <t>октября</t>
  </si>
  <si>
    <t>Показатели выплат по расходам на закупку товаров, работ, услуг учреждения на _30 октября_20_17_ г.</t>
  </si>
  <si>
    <t>III. Показатели по поступлениям  и выплатам  учреждения на _30 октября_20_17_ г.</t>
  </si>
  <si>
    <t>" 30 "</t>
  </si>
  <si>
    <t>30 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</si>
</sst>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2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left"/>
    </xf>
    <xf numFmtId="0" fontId="19" fillId="0" borderId="0" xfId="0" applyFont="1" applyFill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7" fillId="0" borderId="0" xfId="0" applyFont="1" applyBorder="1" applyAlignment="1">
      <alignment horizontal="right" wrapText="1"/>
    </xf>
    <xf numFmtId="14" fontId="21" fillId="0" borderId="12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13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/>
    </xf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Fill="1" applyAlignment="1">
      <alignment/>
    </xf>
    <xf numFmtId="49" fontId="16" fillId="33" borderId="12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49" fontId="16" fillId="34" borderId="12" xfId="0" applyNumberFormat="1" applyFont="1" applyFill="1" applyBorder="1" applyAlignment="1">
      <alignment horizontal="center" vertical="top" wrapText="1"/>
    </xf>
    <xf numFmtId="4" fontId="16" fillId="34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top" wrapText="1"/>
    </xf>
    <xf numFmtId="49" fontId="16" fillId="34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4" fontId="22" fillId="0" borderId="12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4" fontId="63" fillId="0" borderId="12" xfId="0" applyNumberFormat="1" applyFont="1" applyFill="1" applyBorder="1" applyAlignment="1">
      <alignment horizontal="center" vertical="center"/>
    </xf>
    <xf numFmtId="4" fontId="63" fillId="0" borderId="12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4" fontId="26" fillId="0" borderId="0" xfId="0" applyNumberFormat="1" applyFont="1" applyBorder="1" applyAlignment="1">
      <alignment horizontal="justify" vertical="top"/>
    </xf>
    <xf numFmtId="4" fontId="16" fillId="33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16" fillId="35" borderId="0" xfId="0" applyFont="1" applyFill="1" applyAlignment="1">
      <alignment horizont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3" fontId="16" fillId="34" borderId="1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top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6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0.254\Obmen\Users\user1\Desktop\&#1055;&#1060;&#1061;&#1044;%20&#1073;&#1077;&#1079;%20&#1076;&#1072;&#1090;&#1099;%202017%20&#1075;&#1086;&#1076;%20+\&#1055;&#1060;&#1061;&#1044;%20&#1053;&#1054;&#1064;%20&#8470;%2088%20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4.17г."/>
    </sheetNames>
    <sheetDataSet>
      <sheetData sheetId="0">
        <row r="158">
          <cell r="T1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81"/>
  <sheetViews>
    <sheetView tabSelected="1" zoomScale="70" zoomScaleNormal="70" zoomScalePageLayoutView="0" workbookViewId="0" topLeftCell="A1">
      <selection activeCell="D22" sqref="D22:Y23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4" width="22.25390625" style="1" customWidth="1"/>
    <col min="15" max="15" width="28.00390625" style="1" customWidth="1"/>
    <col min="16" max="16" width="25.125" style="1" customWidth="1"/>
    <col min="17" max="17" width="28.375" style="1" customWidth="1"/>
    <col min="18" max="19" width="21.00390625" style="1" customWidth="1"/>
    <col min="20" max="20" width="18.75390625" style="1" customWidth="1"/>
    <col min="21" max="21" width="17.75390625" style="1" customWidth="1"/>
    <col min="22" max="22" width="18.375" style="1" customWidth="1"/>
    <col min="23" max="23" width="17.00390625" style="1" customWidth="1"/>
    <col min="24" max="24" width="19.00390625" style="1" customWidth="1"/>
    <col min="25" max="25" width="24.75390625" style="1" customWidth="1"/>
    <col min="26" max="26" width="17.00390625" style="1" customWidth="1"/>
    <col min="27" max="27" width="21.875" style="1" customWidth="1"/>
    <col min="28" max="16384" width="9.125" style="1" customWidth="1"/>
  </cols>
  <sheetData>
    <row r="1" spans="1:27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7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5" customFormat="1" ht="20.25">
      <c r="A4" s="195"/>
      <c r="B4" s="195"/>
      <c r="C4" s="195"/>
      <c r="D4" s="195"/>
      <c r="E4" s="195"/>
      <c r="F4" s="195"/>
      <c r="G4" s="195"/>
      <c r="H4" s="195"/>
      <c r="I4" s="100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  <c r="U4" s="207" t="s">
        <v>4</v>
      </c>
      <c r="V4" s="207"/>
      <c r="W4" s="207"/>
      <c r="X4" s="207"/>
      <c r="Y4" s="207"/>
      <c r="Z4" s="207"/>
      <c r="AA4" s="207"/>
    </row>
    <row r="5" spans="1:27" s="5" customFormat="1" ht="18.75" customHeight="1">
      <c r="A5" s="208"/>
      <c r="B5" s="208"/>
      <c r="C5" s="208"/>
      <c r="D5" s="208"/>
      <c r="E5" s="208"/>
      <c r="F5" s="208"/>
      <c r="G5" s="208"/>
      <c r="H5" s="208"/>
      <c r="I5" s="208"/>
      <c r="J5" s="22"/>
      <c r="K5" s="22"/>
      <c r="L5" s="22"/>
      <c r="M5" s="25"/>
      <c r="N5" s="25"/>
      <c r="O5" s="25"/>
      <c r="P5" s="25"/>
      <c r="Q5" s="25"/>
      <c r="R5" s="25"/>
      <c r="S5" s="25"/>
      <c r="T5" s="25"/>
      <c r="U5" s="209"/>
      <c r="V5" s="209"/>
      <c r="W5" s="209"/>
      <c r="X5" s="209"/>
      <c r="Y5" s="209"/>
      <c r="Z5" s="209"/>
      <c r="AA5" s="209"/>
    </row>
    <row r="6" spans="1:27" s="3" customFormat="1" ht="6.75" customHeight="1">
      <c r="A6" s="208"/>
      <c r="B6" s="208"/>
      <c r="C6" s="208"/>
      <c r="D6" s="208"/>
      <c r="E6" s="208"/>
      <c r="F6" s="208"/>
      <c r="G6" s="208"/>
      <c r="H6" s="208"/>
      <c r="I6" s="208"/>
      <c r="J6" s="2"/>
      <c r="K6" s="2"/>
      <c r="L6" s="2"/>
      <c r="M6" s="25"/>
      <c r="N6" s="25"/>
      <c r="O6" s="25"/>
      <c r="P6" s="25"/>
      <c r="Q6" s="25"/>
      <c r="R6" s="25"/>
      <c r="S6" s="25"/>
      <c r="T6" s="25"/>
      <c r="U6" s="209"/>
      <c r="V6" s="209"/>
      <c r="W6" s="209"/>
      <c r="X6" s="209"/>
      <c r="Y6" s="209"/>
      <c r="Z6" s="209"/>
      <c r="AA6" s="209"/>
    </row>
    <row r="7" spans="1:27" s="6" customFormat="1" ht="24" customHeight="1">
      <c r="A7" s="208"/>
      <c r="B7" s="208"/>
      <c r="C7" s="208"/>
      <c r="D7" s="208"/>
      <c r="E7" s="208"/>
      <c r="F7" s="208"/>
      <c r="G7" s="208"/>
      <c r="H7" s="208"/>
      <c r="I7" s="208"/>
      <c r="J7" s="26"/>
      <c r="K7" s="26"/>
      <c r="L7" s="26"/>
      <c r="M7" s="25"/>
      <c r="N7" s="25"/>
      <c r="O7" s="25"/>
      <c r="P7" s="25"/>
      <c r="Q7" s="25"/>
      <c r="R7" s="25"/>
      <c r="S7" s="25"/>
      <c r="T7" s="25"/>
      <c r="U7" s="173" t="s">
        <v>179</v>
      </c>
      <c r="V7" s="173"/>
      <c r="W7" s="173"/>
      <c r="X7" s="173"/>
      <c r="Y7" s="173"/>
      <c r="Z7" s="173"/>
      <c r="AA7" s="173"/>
    </row>
    <row r="8" spans="1:27" s="6" customFormat="1" ht="40.5" customHeight="1">
      <c r="A8" s="100"/>
      <c r="B8" s="100"/>
      <c r="C8" s="100"/>
      <c r="D8" s="100"/>
      <c r="E8" s="100"/>
      <c r="F8" s="100"/>
      <c r="G8" s="100"/>
      <c r="H8" s="100"/>
      <c r="I8" s="101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00" t="s">
        <v>5</v>
      </c>
      <c r="V8" s="200"/>
      <c r="W8" s="200"/>
      <c r="X8" s="200"/>
      <c r="Y8" s="200"/>
      <c r="Z8" s="200"/>
      <c r="AA8" s="200"/>
    </row>
    <row r="9" spans="1:27" s="3" customFormat="1" ht="20.25">
      <c r="A9" s="195"/>
      <c r="B9" s="195"/>
      <c r="C9" s="195"/>
      <c r="D9" s="100"/>
      <c r="E9" s="201"/>
      <c r="F9" s="201"/>
      <c r="G9" s="201"/>
      <c r="H9" s="201"/>
      <c r="I9" s="19"/>
      <c r="J9" s="2"/>
      <c r="K9" s="2"/>
      <c r="L9" s="2"/>
      <c r="M9" s="202"/>
      <c r="N9" s="202"/>
      <c r="O9" s="202"/>
      <c r="P9" s="28"/>
      <c r="Q9" s="28"/>
      <c r="R9" s="28"/>
      <c r="S9" s="28"/>
      <c r="T9" s="28"/>
      <c r="U9" s="29"/>
      <c r="V9" s="203" t="s">
        <v>180</v>
      </c>
      <c r="W9" s="203"/>
      <c r="X9" s="203"/>
      <c r="Y9" s="203"/>
      <c r="Z9" s="203"/>
      <c r="AA9" s="203"/>
    </row>
    <row r="10" spans="1:27" s="3" customFormat="1" ht="20.25">
      <c r="A10" s="103"/>
      <c r="B10" s="103"/>
      <c r="C10" s="103"/>
      <c r="D10" s="100"/>
      <c r="E10" s="100"/>
      <c r="F10" s="100"/>
      <c r="G10" s="100"/>
      <c r="H10" s="100"/>
      <c r="I10" s="19"/>
      <c r="J10" s="2"/>
      <c r="K10" s="2"/>
      <c r="L10" s="2"/>
      <c r="M10" s="204"/>
      <c r="N10" s="204"/>
      <c r="O10" s="204"/>
      <c r="P10" s="30"/>
      <c r="Q10" s="30"/>
      <c r="R10" s="30"/>
      <c r="S10" s="30"/>
      <c r="T10" s="30"/>
      <c r="U10" s="31" t="s">
        <v>34</v>
      </c>
      <c r="V10" s="205" t="s">
        <v>6</v>
      </c>
      <c r="W10" s="205"/>
      <c r="X10" s="205"/>
      <c r="Y10" s="205"/>
      <c r="Z10" s="205"/>
      <c r="AA10" s="205"/>
    </row>
    <row r="11" spans="1:27" s="3" customFormat="1" ht="20.25">
      <c r="A11" s="195"/>
      <c r="B11" s="195"/>
      <c r="C11" s="100"/>
      <c r="D11" s="102"/>
      <c r="E11" s="100"/>
      <c r="F11" s="100"/>
      <c r="G11" s="100"/>
      <c r="H11" s="100"/>
      <c r="I11" s="104"/>
      <c r="J11" s="2"/>
      <c r="K11" s="2"/>
      <c r="L11" s="2"/>
      <c r="M11" s="98"/>
      <c r="N11" s="33"/>
      <c r="O11" s="34"/>
      <c r="P11" s="34"/>
      <c r="Q11" s="34"/>
      <c r="R11" s="34"/>
      <c r="S11" s="34"/>
      <c r="T11" s="34"/>
      <c r="U11" s="196" t="s">
        <v>221</v>
      </c>
      <c r="V11" s="196"/>
      <c r="W11" s="31"/>
      <c r="X11" s="31"/>
      <c r="Y11" s="31"/>
      <c r="Z11" s="31"/>
      <c r="AA11" s="24" t="s">
        <v>202</v>
      </c>
    </row>
    <row r="12" spans="1:27" s="3" customFormat="1" ht="18.75">
      <c r="A12" s="105"/>
      <c r="B12" s="105"/>
      <c r="C12" s="105"/>
      <c r="D12" s="19"/>
      <c r="E12" s="19"/>
      <c r="F12" s="19"/>
      <c r="G12" s="19"/>
      <c r="H12" s="19"/>
      <c r="I12" s="19"/>
      <c r="J12" s="2"/>
      <c r="K12" s="2"/>
      <c r="L12" s="2"/>
      <c r="M12" s="35"/>
      <c r="N12" s="36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7"/>
    </row>
    <row r="13" spans="1:27" s="7" customFormat="1" ht="36.75" customHeight="1">
      <c r="A13" s="197" t="s">
        <v>36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38"/>
      <c r="AA13" s="39"/>
    </row>
    <row r="14" spans="1:27" s="8" customFormat="1" ht="26.25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198" t="s">
        <v>220</v>
      </c>
      <c r="L14" s="198"/>
      <c r="M14" s="199" t="s">
        <v>217</v>
      </c>
      <c r="N14" s="199"/>
      <c r="O14" s="85" t="s">
        <v>201</v>
      </c>
      <c r="P14" s="41"/>
      <c r="Q14" s="41"/>
      <c r="R14" s="41"/>
      <c r="S14" s="41"/>
      <c r="T14" s="43"/>
      <c r="U14" s="44"/>
      <c r="V14" s="41"/>
      <c r="W14" s="45"/>
      <c r="X14" s="45"/>
      <c r="Y14" s="45"/>
      <c r="Z14" s="45" t="s">
        <v>0</v>
      </c>
      <c r="AA14" s="46"/>
    </row>
    <row r="15" spans="1:27" s="3" customFormat="1" ht="15" customHeight="1">
      <c r="A15" s="2"/>
      <c r="B15" s="2"/>
      <c r="C15" s="32"/>
      <c r="D15" s="42"/>
      <c r="E15" s="42"/>
      <c r="F15" s="32"/>
      <c r="G15" s="47"/>
      <c r="H15" s="22"/>
      <c r="I15" s="22"/>
      <c r="J15" s="22"/>
      <c r="K15" s="22"/>
      <c r="L15" s="22"/>
      <c r="M15" s="2"/>
      <c r="N15" s="48"/>
      <c r="O15" s="28"/>
      <c r="P15" s="28"/>
      <c r="Q15" s="28"/>
      <c r="R15" s="28"/>
      <c r="S15" s="28"/>
      <c r="T15" s="28"/>
      <c r="U15" s="36"/>
      <c r="V15" s="49"/>
      <c r="W15" s="49"/>
      <c r="X15" s="49"/>
      <c r="Y15" s="49"/>
      <c r="Z15" s="50"/>
      <c r="AA15" s="51"/>
    </row>
    <row r="16" spans="1:27" s="9" customFormat="1" ht="20.25">
      <c r="A16" s="184" t="s">
        <v>7</v>
      </c>
      <c r="B16" s="184"/>
      <c r="C16" s="184"/>
      <c r="D16" s="193" t="s">
        <v>181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52" t="s">
        <v>1</v>
      </c>
      <c r="AA16" s="53">
        <v>6453042955</v>
      </c>
    </row>
    <row r="17" spans="1:27" s="6" customFormat="1" ht="16.5" customHeight="1">
      <c r="A17" s="54"/>
      <c r="B17" s="54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6"/>
      <c r="Q17" s="56"/>
      <c r="R17" s="56"/>
      <c r="S17" s="56"/>
      <c r="T17" s="56"/>
      <c r="U17" s="56"/>
      <c r="V17" s="25"/>
      <c r="W17" s="45"/>
      <c r="X17" s="45"/>
      <c r="Y17" s="45"/>
      <c r="Z17" s="190" t="s">
        <v>3</v>
      </c>
      <c r="AA17" s="191">
        <v>645301001</v>
      </c>
    </row>
    <row r="18" spans="1:27" s="9" customFormat="1" ht="20.25">
      <c r="A18" s="184" t="s">
        <v>8</v>
      </c>
      <c r="B18" s="184"/>
      <c r="C18" s="184"/>
      <c r="D18" s="193" t="s">
        <v>182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0"/>
      <c r="AA18" s="192"/>
    </row>
    <row r="19" spans="1:27" s="6" customFormat="1" ht="18.75">
      <c r="A19" s="57"/>
      <c r="B19" s="57"/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6"/>
      <c r="P19" s="56"/>
      <c r="Q19" s="56"/>
      <c r="R19" s="56"/>
      <c r="S19" s="56"/>
      <c r="T19" s="56"/>
      <c r="U19" s="58"/>
      <c r="V19" s="59"/>
      <c r="W19" s="45"/>
      <c r="X19" s="45"/>
      <c r="Y19" s="45"/>
      <c r="Z19" s="59"/>
      <c r="AA19" s="194"/>
    </row>
    <row r="20" spans="1:27" s="3" customFormat="1" ht="20.25">
      <c r="A20" s="184" t="s">
        <v>2</v>
      </c>
      <c r="B20" s="184"/>
      <c r="C20" s="184"/>
      <c r="D20" s="185" t="s">
        <v>183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49"/>
      <c r="AA20" s="194"/>
    </row>
    <row r="21" spans="1:27" s="6" customFormat="1" ht="18.75">
      <c r="A21" s="60"/>
      <c r="B21" s="60"/>
      <c r="C21" s="6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6"/>
      <c r="U21" s="58"/>
      <c r="V21" s="61"/>
      <c r="W21" s="61"/>
      <c r="X21" s="61"/>
      <c r="Y21" s="61"/>
      <c r="Z21" s="62"/>
      <c r="AA21" s="187"/>
    </row>
    <row r="22" spans="1:27" s="9" customFormat="1" ht="15.75" customHeight="1">
      <c r="A22" s="184" t="s">
        <v>9</v>
      </c>
      <c r="B22" s="184"/>
      <c r="C22" s="184"/>
      <c r="D22" s="188" t="s">
        <v>184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63"/>
      <c r="AA22" s="187"/>
    </row>
    <row r="23" spans="1:27" s="9" customFormat="1" ht="36.75" customHeight="1">
      <c r="A23" s="184"/>
      <c r="B23" s="184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63"/>
      <c r="AA23" s="187"/>
    </row>
    <row r="24" spans="1:27" s="6" customFormat="1" ht="18.75">
      <c r="A24" s="60"/>
      <c r="B24" s="60"/>
      <c r="C24" s="6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6"/>
      <c r="P24" s="56"/>
      <c r="Q24" s="56"/>
      <c r="R24" s="56"/>
      <c r="S24" s="56"/>
      <c r="T24" s="56"/>
      <c r="U24" s="58"/>
      <c r="V24" s="61"/>
      <c r="W24" s="61"/>
      <c r="X24" s="61"/>
      <c r="Y24" s="61"/>
      <c r="Z24" s="62"/>
      <c r="AA24" s="189"/>
    </row>
    <row r="25" spans="1:27" s="9" customFormat="1" ht="15.75" customHeight="1">
      <c r="A25" s="184" t="s">
        <v>10</v>
      </c>
      <c r="B25" s="184"/>
      <c r="C25" s="184"/>
      <c r="D25" s="188" t="s">
        <v>185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63"/>
      <c r="AA25" s="189"/>
    </row>
    <row r="26" spans="1:27" s="9" customFormat="1" ht="30" customHeight="1">
      <c r="A26" s="184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63"/>
      <c r="AA26" s="189"/>
    </row>
    <row r="27" spans="1:27" s="6" customFormat="1" ht="18.75">
      <c r="A27" s="60"/>
      <c r="B27" s="60"/>
      <c r="C27" s="6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6"/>
      <c r="P27" s="56"/>
      <c r="Q27" s="56"/>
      <c r="R27" s="56"/>
      <c r="S27" s="56"/>
      <c r="T27" s="56"/>
      <c r="U27" s="58"/>
      <c r="V27" s="61"/>
      <c r="W27" s="61"/>
      <c r="X27" s="61"/>
      <c r="Y27" s="61"/>
      <c r="Z27" s="62"/>
      <c r="AA27" s="183"/>
    </row>
    <row r="28" spans="1:27" s="3" customFormat="1" ht="21.75" customHeight="1">
      <c r="A28" s="184" t="s">
        <v>11</v>
      </c>
      <c r="B28" s="184"/>
      <c r="C28" s="184"/>
      <c r="D28" s="185" t="s">
        <v>35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64" t="s">
        <v>12</v>
      </c>
      <c r="AA28" s="183"/>
    </row>
    <row r="29" spans="1:27" s="3" customFormat="1" ht="15.75">
      <c r="A29" s="2"/>
      <c r="B29" s="2"/>
      <c r="C29" s="2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65"/>
      <c r="W29" s="65"/>
      <c r="X29" s="65"/>
      <c r="Y29" s="65"/>
      <c r="Z29" s="64" t="s">
        <v>13</v>
      </c>
      <c r="AA29" s="66"/>
    </row>
    <row r="30" spans="1:27" s="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5" customFormat="1" ht="22.5" customHeight="1">
      <c r="A31" s="180" t="s">
        <v>32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 spans="1:27" s="3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5" customFormat="1" ht="18.75">
      <c r="A33" s="180" t="s">
        <v>29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</row>
    <row r="34" spans="1:27" s="5" customFormat="1" ht="6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 spans="1:32" s="4" customFormat="1" ht="24" customHeight="1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83"/>
      <c r="AC35" s="83"/>
      <c r="AD35" s="83"/>
      <c r="AE35" s="83"/>
      <c r="AF35" s="83"/>
    </row>
    <row r="36" spans="1:32" s="16" customFormat="1" ht="84" customHeight="1">
      <c r="A36" s="173" t="s">
        <v>186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84"/>
      <c r="AC36" s="84"/>
      <c r="AD36" s="84"/>
      <c r="AE36" s="84"/>
      <c r="AF36" s="84"/>
    </row>
    <row r="37" spans="1:32" s="5" customFormat="1" ht="18.75">
      <c r="A37" s="179" t="s">
        <v>30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"/>
      <c r="AC37" s="17"/>
      <c r="AD37" s="17"/>
      <c r="AE37" s="17"/>
      <c r="AF37" s="17"/>
    </row>
    <row r="38" spans="1:29" s="5" customFormat="1" ht="4.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7"/>
      <c r="AC38" s="17"/>
    </row>
    <row r="39" spans="1:27" s="5" customFormat="1" ht="2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</row>
    <row r="40" spans="1:33" s="16" customFormat="1" ht="42.75" customHeight="1">
      <c r="A40" s="173" t="s">
        <v>187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84"/>
      <c r="AC40" s="84"/>
      <c r="AD40" s="84"/>
      <c r="AE40" s="84"/>
      <c r="AF40" s="84"/>
      <c r="AG40" s="18"/>
    </row>
    <row r="41" spans="1:33" s="5" customFormat="1" ht="18.75">
      <c r="A41" s="179" t="s">
        <v>31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"/>
      <c r="AC41" s="17"/>
      <c r="AD41" s="17"/>
      <c r="AE41" s="17"/>
      <c r="AF41" s="17"/>
      <c r="AG41" s="17"/>
    </row>
    <row r="42" spans="1:33" s="5" customFormat="1" ht="4.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7"/>
      <c r="AC42" s="17"/>
      <c r="AD42" s="17"/>
      <c r="AE42" s="17"/>
      <c r="AF42" s="17"/>
      <c r="AG42" s="17"/>
    </row>
    <row r="43" spans="1:33" s="5" customFormat="1" ht="24" customHeight="1">
      <c r="A43" s="173" t="s">
        <v>188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84"/>
      <c r="AC43" s="84"/>
      <c r="AD43" s="84"/>
      <c r="AE43" s="84"/>
      <c r="AF43" s="84"/>
      <c r="AG43" s="17"/>
    </row>
    <row r="44" spans="1:33" s="5" customFormat="1" ht="25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"/>
      <c r="AC44" s="17"/>
      <c r="AD44" s="17"/>
      <c r="AE44" s="17"/>
      <c r="AF44" s="17"/>
      <c r="AG44" s="17"/>
    </row>
    <row r="45" spans="1:27" s="5" customFormat="1" ht="21.7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</row>
    <row r="46" spans="1:27" s="5" customFormat="1" ht="22.5" customHeight="1">
      <c r="A46" s="167" t="s">
        <v>152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76"/>
      <c r="AA46" s="67">
        <v>6295093.85</v>
      </c>
    </row>
    <row r="47" spans="1:27" s="5" customFormat="1" ht="23.25" customHeight="1">
      <c r="A47" s="168" t="s">
        <v>37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</row>
    <row r="48" spans="1:27" s="5" customFormat="1" ht="25.5" customHeight="1">
      <c r="A48" s="169" t="s">
        <v>15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1"/>
      <c r="AA48" s="67">
        <v>6295093.85</v>
      </c>
    </row>
    <row r="49" spans="1:27" s="3" customFormat="1" ht="24" customHeight="1">
      <c r="A49" s="164" t="s">
        <v>14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  <c r="AA49" s="68"/>
    </row>
    <row r="50" spans="1:27" s="3" customFormat="1" ht="30" customHeight="1">
      <c r="A50" s="164" t="s">
        <v>24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6"/>
      <c r="AA50" s="68"/>
    </row>
    <row r="51" spans="1:27" s="3" customFormat="1" ht="30" customHeight="1">
      <c r="A51" s="167" t="s">
        <v>38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67">
        <v>2091589.91</v>
      </c>
    </row>
    <row r="52" spans="1:27" s="3" customFormat="1" ht="24.75" customHeight="1">
      <c r="A52" s="168" t="s">
        <v>16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</row>
    <row r="53" spans="1:27" s="3" customFormat="1" ht="30.75" customHeight="1">
      <c r="A53" s="169" t="s">
        <v>39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1"/>
      <c r="AA53" s="68">
        <v>1894227.92</v>
      </c>
    </row>
    <row r="54" spans="1:27" s="3" customFormat="1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5" customFormat="1" ht="18.75" customHeight="1">
      <c r="A55" s="172" t="s">
        <v>205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</row>
    <row r="56" spans="1:27" s="5" customFormat="1" ht="18.7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</row>
    <row r="57" spans="1:27" s="6" customFormat="1" ht="11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</row>
    <row r="58" spans="1:27" s="3" customFormat="1" ht="37.5" customHeight="1">
      <c r="A58" s="69" t="s">
        <v>48</v>
      </c>
      <c r="B58" s="163" t="s">
        <v>17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 t="s">
        <v>151</v>
      </c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</row>
    <row r="59" spans="1:27" s="3" customFormat="1" ht="26.25" customHeight="1">
      <c r="A59" s="69">
        <v>1</v>
      </c>
      <c r="B59" s="163">
        <v>2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>
        <v>3</v>
      </c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</row>
    <row r="60" spans="1:27" s="3" customFormat="1" ht="18.75" customHeight="1">
      <c r="A60" s="70">
        <v>1</v>
      </c>
      <c r="B60" s="161" t="s">
        <v>40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0">
        <v>10394.77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</row>
    <row r="61" spans="1:27" s="10" customFormat="1" ht="18.75">
      <c r="A61" s="70"/>
      <c r="B61" s="113" t="s">
        <v>18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</row>
    <row r="62" spans="1:27" s="3" customFormat="1" ht="18.75" customHeight="1">
      <c r="A62" s="70" t="s">
        <v>49</v>
      </c>
      <c r="B62" s="143" t="s">
        <v>41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60">
        <v>6295.09</v>
      </c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</row>
    <row r="63" spans="1:27" s="3" customFormat="1" ht="22.5" customHeight="1">
      <c r="A63" s="70"/>
      <c r="B63" s="143" t="s">
        <v>42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60">
        <v>4255.55</v>
      </c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</row>
    <row r="64" spans="1:27" s="3" customFormat="1" ht="18.75" customHeight="1">
      <c r="A64" s="70" t="s">
        <v>50</v>
      </c>
      <c r="B64" s="162" t="s">
        <v>43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0">
        <v>1894.23</v>
      </c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</row>
    <row r="65" spans="1:27" s="3" customFormat="1" ht="33.75" customHeight="1">
      <c r="A65" s="70"/>
      <c r="B65" s="162" t="s">
        <v>42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0">
        <v>177.88</v>
      </c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</row>
    <row r="66" spans="1:27" s="10" customFormat="1" ht="18.75" customHeight="1">
      <c r="A66" s="70">
        <v>2</v>
      </c>
      <c r="B66" s="161" t="s">
        <v>33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0">
        <v>-10061.78</v>
      </c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</row>
    <row r="67" spans="1:27" s="3" customFormat="1" ht="18.75" customHeight="1">
      <c r="A67" s="70"/>
      <c r="B67" s="143" t="s">
        <v>18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</row>
    <row r="68" spans="1:27" s="3" customFormat="1" ht="18.75" customHeight="1">
      <c r="A68" s="70" t="s">
        <v>51</v>
      </c>
      <c r="B68" s="143" t="s">
        <v>44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60">
        <v>155.41</v>
      </c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</row>
    <row r="69" spans="1:27" s="3" customFormat="1" ht="18.75" customHeight="1">
      <c r="A69" s="70"/>
      <c r="B69" s="143" t="s">
        <v>16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</row>
    <row r="70" spans="1:27" s="3" customFormat="1" ht="18.75" customHeight="1">
      <c r="A70" s="70"/>
      <c r="B70" s="143" t="s">
        <v>45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60">
        <v>155.41</v>
      </c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</row>
    <row r="71" spans="1:27" s="3" customFormat="1" ht="36.75" customHeight="1">
      <c r="A71" s="70" t="s">
        <v>52</v>
      </c>
      <c r="B71" s="143" t="s">
        <v>46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</row>
    <row r="72" spans="1:27" s="3" customFormat="1" ht="18.75" customHeight="1">
      <c r="A72" s="70" t="s">
        <v>53</v>
      </c>
      <c r="B72" s="143" t="s">
        <v>47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60">
        <v>-10325.87</v>
      </c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</row>
    <row r="73" spans="1:27" s="3" customFormat="1" ht="21.75" customHeight="1">
      <c r="A73" s="70" t="s">
        <v>54</v>
      </c>
      <c r="B73" s="161" t="s">
        <v>168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0">
        <v>92.45</v>
      </c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</row>
    <row r="74" spans="1:27" s="3" customFormat="1" ht="21" customHeight="1">
      <c r="A74" s="70" t="s">
        <v>55</v>
      </c>
      <c r="B74" s="161" t="s">
        <v>169</v>
      </c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0">
        <v>16.22</v>
      </c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</row>
    <row r="75" spans="1:27" s="3" customFormat="1" ht="29.25" customHeight="1">
      <c r="A75" s="70">
        <v>3</v>
      </c>
      <c r="B75" s="161" t="s">
        <v>159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0">
        <v>170.38</v>
      </c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</row>
    <row r="76" spans="1:27" s="3" customFormat="1" ht="18.75" customHeight="1">
      <c r="A76" s="70"/>
      <c r="B76" s="143" t="s">
        <v>160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</row>
    <row r="77" spans="1:27" s="3" customFormat="1" ht="18.75" customHeight="1">
      <c r="A77" s="70"/>
      <c r="B77" s="143" t="s">
        <v>170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60">
        <v>170.38</v>
      </c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</row>
    <row r="78" spans="1:27" s="3" customFormat="1" ht="18.75" customHeight="1">
      <c r="A78" s="70"/>
      <c r="B78" s="145" t="s">
        <v>161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M78" s="119">
        <v>107.95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1"/>
    </row>
    <row r="79" spans="1:27" s="3" customFormat="1" ht="18.7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s="3" customFormat="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3" customFormat="1" ht="20.25" customHeight="1">
      <c r="A81" s="155" t="s">
        <v>219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</row>
    <row r="82" spans="1:27" s="3" customFormat="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56"/>
      <c r="W82" s="156"/>
      <c r="X82" s="156"/>
      <c r="Y82" s="156"/>
      <c r="Z82" s="156"/>
      <c r="AA82" s="156"/>
    </row>
    <row r="83" spans="1:27" s="11" customFormat="1" ht="18.75" customHeight="1">
      <c r="A83" s="113" t="s">
        <v>17</v>
      </c>
      <c r="B83" s="113"/>
      <c r="C83" s="113"/>
      <c r="D83" s="113"/>
      <c r="E83" s="113"/>
      <c r="F83" s="113"/>
      <c r="G83" s="113"/>
      <c r="H83" s="113"/>
      <c r="I83" s="113" t="s">
        <v>117</v>
      </c>
      <c r="J83" s="113" t="s">
        <v>56</v>
      </c>
      <c r="K83" s="113"/>
      <c r="L83" s="113"/>
      <c r="M83" s="157" t="s">
        <v>57</v>
      </c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9"/>
    </row>
    <row r="84" spans="1:27" s="11" customFormat="1" ht="22.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 t="s">
        <v>58</v>
      </c>
      <c r="N84" s="116" t="s">
        <v>16</v>
      </c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8"/>
    </row>
    <row r="85" spans="1:27" s="11" customFormat="1" ht="63.7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">
        <v>59</v>
      </c>
      <c r="O85" s="116" t="s">
        <v>156</v>
      </c>
      <c r="P85" s="117"/>
      <c r="Q85" s="117"/>
      <c r="R85" s="117"/>
      <c r="S85" s="118"/>
      <c r="T85" s="113" t="s">
        <v>60</v>
      </c>
      <c r="U85" s="113" t="s">
        <v>61</v>
      </c>
      <c r="V85" s="113" t="s">
        <v>62</v>
      </c>
      <c r="W85" s="113"/>
      <c r="X85" s="113"/>
      <c r="Y85" s="113"/>
      <c r="Z85" s="113"/>
      <c r="AA85" s="113"/>
    </row>
    <row r="86" spans="1:27" s="11" customFormat="1" ht="322.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71" t="s">
        <v>189</v>
      </c>
      <c r="P86" s="71" t="s">
        <v>190</v>
      </c>
      <c r="Q86" s="71" t="s">
        <v>191</v>
      </c>
      <c r="R86" s="71" t="s">
        <v>203</v>
      </c>
      <c r="S86" s="71" t="s">
        <v>204</v>
      </c>
      <c r="T86" s="113"/>
      <c r="U86" s="113"/>
      <c r="V86" s="71" t="s">
        <v>163</v>
      </c>
      <c r="W86" s="71" t="s">
        <v>164</v>
      </c>
      <c r="X86" s="71" t="s">
        <v>165</v>
      </c>
      <c r="Y86" s="71" t="s">
        <v>167</v>
      </c>
      <c r="Z86" s="71" t="s">
        <v>166</v>
      </c>
      <c r="AA86" s="71" t="s">
        <v>63</v>
      </c>
    </row>
    <row r="87" spans="1:27" s="11" customFormat="1" ht="22.5" customHeight="1">
      <c r="A87" s="154">
        <v>1</v>
      </c>
      <c r="B87" s="154"/>
      <c r="C87" s="154"/>
      <c r="D87" s="154"/>
      <c r="E87" s="154"/>
      <c r="F87" s="154"/>
      <c r="G87" s="154"/>
      <c r="H87" s="154"/>
      <c r="I87" s="74">
        <v>2</v>
      </c>
      <c r="J87" s="154">
        <v>3</v>
      </c>
      <c r="K87" s="154"/>
      <c r="L87" s="154"/>
      <c r="M87" s="74">
        <v>4</v>
      </c>
      <c r="N87" s="74">
        <v>5</v>
      </c>
      <c r="O87" s="74">
        <v>6</v>
      </c>
      <c r="P87" s="74">
        <v>7</v>
      </c>
      <c r="Q87" s="74">
        <v>8</v>
      </c>
      <c r="R87" s="74">
        <v>9</v>
      </c>
      <c r="S87" s="74">
        <v>10</v>
      </c>
      <c r="T87" s="74">
        <v>11</v>
      </c>
      <c r="U87" s="74">
        <v>12</v>
      </c>
      <c r="V87" s="74">
        <v>12</v>
      </c>
      <c r="W87" s="74">
        <v>14</v>
      </c>
      <c r="X87" s="74">
        <v>15</v>
      </c>
      <c r="Y87" s="74">
        <v>15</v>
      </c>
      <c r="Z87" s="74">
        <v>17</v>
      </c>
      <c r="AA87" s="74">
        <v>18</v>
      </c>
    </row>
    <row r="88" spans="1:27" s="12" customFormat="1" ht="45" customHeight="1">
      <c r="A88" s="152" t="s">
        <v>64</v>
      </c>
      <c r="B88" s="152"/>
      <c r="C88" s="152"/>
      <c r="D88" s="152"/>
      <c r="E88" s="152"/>
      <c r="F88" s="152"/>
      <c r="G88" s="152"/>
      <c r="H88" s="152"/>
      <c r="I88" s="86" t="s">
        <v>66</v>
      </c>
      <c r="J88" s="153" t="s">
        <v>86</v>
      </c>
      <c r="K88" s="153"/>
      <c r="L88" s="153"/>
      <c r="M88" s="112">
        <f>M89+M90+M91+M92+M93+M94+M95+N88</f>
        <v>6142903.01</v>
      </c>
      <c r="N88" s="87">
        <f>N96-N140-N134</f>
        <v>5354614.27</v>
      </c>
      <c r="O88" s="87">
        <f aca="true" t="shared" si="0" ref="O88:T88">O93</f>
        <v>4248</v>
      </c>
      <c r="P88" s="87">
        <f t="shared" si="0"/>
        <v>315.62</v>
      </c>
      <c r="Q88" s="87">
        <f t="shared" si="0"/>
        <v>13290.72</v>
      </c>
      <c r="R88" s="87">
        <f t="shared" si="0"/>
        <v>23789.25</v>
      </c>
      <c r="S88" s="87">
        <f t="shared" si="0"/>
        <v>84278.15</v>
      </c>
      <c r="T88" s="87">
        <f t="shared" si="0"/>
        <v>0</v>
      </c>
      <c r="U88" s="112">
        <f aca="true" t="shared" si="1" ref="U88:AA88">U90</f>
        <v>0</v>
      </c>
      <c r="V88" s="112">
        <f>V90</f>
        <v>662367</v>
      </c>
      <c r="W88" s="112">
        <f>W90</f>
        <v>0</v>
      </c>
      <c r="X88" s="112">
        <f t="shared" si="1"/>
        <v>0</v>
      </c>
      <c r="Y88" s="112">
        <f t="shared" si="1"/>
        <v>0</v>
      </c>
      <c r="Z88" s="112">
        <f t="shared" si="1"/>
        <v>0</v>
      </c>
      <c r="AA88" s="112">
        <f t="shared" si="1"/>
        <v>0</v>
      </c>
    </row>
    <row r="89" spans="1:27" s="12" customFormat="1" ht="20.25" customHeight="1">
      <c r="A89" s="143" t="s">
        <v>65</v>
      </c>
      <c r="B89" s="143"/>
      <c r="C89" s="143"/>
      <c r="D89" s="143"/>
      <c r="E89" s="143"/>
      <c r="F89" s="143"/>
      <c r="G89" s="143"/>
      <c r="H89" s="143"/>
      <c r="I89" s="88" t="s">
        <v>67</v>
      </c>
      <c r="J89" s="151" t="s">
        <v>86</v>
      </c>
      <c r="K89" s="151"/>
      <c r="L89" s="151"/>
      <c r="M89" s="90">
        <f>Z89</f>
        <v>0</v>
      </c>
      <c r="N89" s="90" t="s">
        <v>86</v>
      </c>
      <c r="O89" s="90" t="s">
        <v>86</v>
      </c>
      <c r="P89" s="90" t="s">
        <v>86</v>
      </c>
      <c r="Q89" s="90" t="s">
        <v>86</v>
      </c>
      <c r="R89" s="90" t="s">
        <v>86</v>
      </c>
      <c r="S89" s="90" t="s">
        <v>86</v>
      </c>
      <c r="T89" s="90" t="s">
        <v>86</v>
      </c>
      <c r="U89" s="90" t="s">
        <v>86</v>
      </c>
      <c r="V89" s="90"/>
      <c r="W89" s="90"/>
      <c r="X89" s="90"/>
      <c r="Y89" s="90"/>
      <c r="Z89" s="90"/>
      <c r="AA89" s="90" t="s">
        <v>86</v>
      </c>
    </row>
    <row r="90" spans="1:28" s="14" customFormat="1" ht="18.75" customHeight="1">
      <c r="A90" s="143" t="s">
        <v>68</v>
      </c>
      <c r="B90" s="143"/>
      <c r="C90" s="143"/>
      <c r="D90" s="143"/>
      <c r="E90" s="143"/>
      <c r="F90" s="143"/>
      <c r="G90" s="143"/>
      <c r="H90" s="143"/>
      <c r="I90" s="88" t="s">
        <v>69</v>
      </c>
      <c r="J90" s="151" t="s">
        <v>86</v>
      </c>
      <c r="K90" s="151"/>
      <c r="L90" s="151"/>
      <c r="M90" s="90">
        <f>W90+V90+X90+Y90+Z90</f>
        <v>662367</v>
      </c>
      <c r="N90" s="90"/>
      <c r="O90" s="90" t="s">
        <v>86</v>
      </c>
      <c r="P90" s="90" t="s">
        <v>86</v>
      </c>
      <c r="Q90" s="90" t="s">
        <v>86</v>
      </c>
      <c r="R90" s="90" t="s">
        <v>86</v>
      </c>
      <c r="S90" s="90" t="s">
        <v>86</v>
      </c>
      <c r="T90" s="90" t="s">
        <v>86</v>
      </c>
      <c r="U90" s="89">
        <f>U96</f>
        <v>0</v>
      </c>
      <c r="V90" s="89">
        <f aca="true" t="shared" si="2" ref="V90:AA90">V96-V140</f>
        <v>662367</v>
      </c>
      <c r="W90" s="89">
        <f t="shared" si="2"/>
        <v>0</v>
      </c>
      <c r="X90" s="89">
        <f t="shared" si="2"/>
        <v>0</v>
      </c>
      <c r="Y90" s="89">
        <f t="shared" si="2"/>
        <v>0</v>
      </c>
      <c r="Z90" s="89">
        <f t="shared" si="2"/>
        <v>0</v>
      </c>
      <c r="AA90" s="89">
        <f t="shared" si="2"/>
        <v>0</v>
      </c>
      <c r="AB90" s="14" t="s">
        <v>123</v>
      </c>
    </row>
    <row r="91" spans="1:27" s="13" customFormat="1" ht="20.25">
      <c r="A91" s="143" t="s">
        <v>70</v>
      </c>
      <c r="B91" s="143"/>
      <c r="C91" s="143"/>
      <c r="D91" s="143"/>
      <c r="E91" s="143"/>
      <c r="F91" s="143"/>
      <c r="G91" s="143"/>
      <c r="H91" s="143"/>
      <c r="I91" s="88" t="s">
        <v>87</v>
      </c>
      <c r="J91" s="151" t="s">
        <v>86</v>
      </c>
      <c r="K91" s="151"/>
      <c r="L91" s="151"/>
      <c r="M91" s="90">
        <f>Z91</f>
        <v>0</v>
      </c>
      <c r="N91" s="90" t="s">
        <v>86</v>
      </c>
      <c r="O91" s="90" t="s">
        <v>86</v>
      </c>
      <c r="P91" s="90" t="s">
        <v>86</v>
      </c>
      <c r="Q91" s="90" t="s">
        <v>86</v>
      </c>
      <c r="R91" s="90" t="s">
        <v>86</v>
      </c>
      <c r="S91" s="90" t="s">
        <v>86</v>
      </c>
      <c r="T91" s="90" t="s">
        <v>86</v>
      </c>
      <c r="U91" s="90" t="s">
        <v>86</v>
      </c>
      <c r="V91" s="89"/>
      <c r="W91" s="89"/>
      <c r="X91" s="89"/>
      <c r="Y91" s="89"/>
      <c r="Z91" s="89"/>
      <c r="AA91" s="90" t="s">
        <v>86</v>
      </c>
    </row>
    <row r="92" spans="1:27" s="5" customFormat="1" ht="68.25" customHeight="1">
      <c r="A92" s="143" t="s">
        <v>118</v>
      </c>
      <c r="B92" s="143"/>
      <c r="C92" s="143"/>
      <c r="D92" s="143"/>
      <c r="E92" s="143"/>
      <c r="F92" s="143"/>
      <c r="G92" s="143"/>
      <c r="H92" s="143"/>
      <c r="I92" s="88" t="s">
        <v>88</v>
      </c>
      <c r="J92" s="151" t="s">
        <v>86</v>
      </c>
      <c r="K92" s="151"/>
      <c r="L92" s="151"/>
      <c r="M92" s="90">
        <f>Z92</f>
        <v>0</v>
      </c>
      <c r="N92" s="90" t="s">
        <v>86</v>
      </c>
      <c r="O92" s="90" t="s">
        <v>86</v>
      </c>
      <c r="P92" s="90" t="s">
        <v>86</v>
      </c>
      <c r="Q92" s="90" t="s">
        <v>86</v>
      </c>
      <c r="R92" s="90" t="s">
        <v>86</v>
      </c>
      <c r="S92" s="90" t="s">
        <v>86</v>
      </c>
      <c r="T92" s="90" t="s">
        <v>86</v>
      </c>
      <c r="U92" s="90" t="s">
        <v>86</v>
      </c>
      <c r="V92" s="89"/>
      <c r="W92" s="89"/>
      <c r="X92" s="89"/>
      <c r="Y92" s="89"/>
      <c r="Z92" s="89"/>
      <c r="AA92" s="90" t="s">
        <v>86</v>
      </c>
    </row>
    <row r="93" spans="1:27" s="5" customFormat="1" ht="18.75" customHeight="1">
      <c r="A93" s="143" t="s">
        <v>119</v>
      </c>
      <c r="B93" s="143"/>
      <c r="C93" s="143"/>
      <c r="D93" s="143"/>
      <c r="E93" s="143"/>
      <c r="F93" s="143"/>
      <c r="G93" s="143"/>
      <c r="H93" s="143"/>
      <c r="I93" s="88" t="s">
        <v>89</v>
      </c>
      <c r="J93" s="151" t="s">
        <v>86</v>
      </c>
      <c r="K93" s="151"/>
      <c r="L93" s="151"/>
      <c r="M93" s="90">
        <f>O93+P93+T93+Q93+R93+S93</f>
        <v>125921.74</v>
      </c>
      <c r="N93" s="90" t="s">
        <v>86</v>
      </c>
      <c r="O93" s="89">
        <f aca="true" t="shared" si="3" ref="O93:T93">O96</f>
        <v>4248</v>
      </c>
      <c r="P93" s="89">
        <f t="shared" si="3"/>
        <v>315.62</v>
      </c>
      <c r="Q93" s="89">
        <f t="shared" si="3"/>
        <v>13290.72</v>
      </c>
      <c r="R93" s="89">
        <f t="shared" si="3"/>
        <v>23789.25</v>
      </c>
      <c r="S93" s="89">
        <f t="shared" si="3"/>
        <v>84278.15</v>
      </c>
      <c r="T93" s="89">
        <f t="shared" si="3"/>
        <v>0</v>
      </c>
      <c r="U93" s="89" t="s">
        <v>86</v>
      </c>
      <c r="V93" s="89" t="s">
        <v>86</v>
      </c>
      <c r="W93" s="89" t="s">
        <v>86</v>
      </c>
      <c r="X93" s="89" t="s">
        <v>86</v>
      </c>
      <c r="Y93" s="89" t="s">
        <v>86</v>
      </c>
      <c r="Z93" s="89" t="s">
        <v>86</v>
      </c>
      <c r="AA93" s="89" t="s">
        <v>86</v>
      </c>
    </row>
    <row r="94" spans="1:27" s="14" customFormat="1" ht="18.75" customHeight="1">
      <c r="A94" s="143" t="s">
        <v>71</v>
      </c>
      <c r="B94" s="143"/>
      <c r="C94" s="143"/>
      <c r="D94" s="143"/>
      <c r="E94" s="143"/>
      <c r="F94" s="143"/>
      <c r="G94" s="143"/>
      <c r="H94" s="143"/>
      <c r="I94" s="88" t="s">
        <v>90</v>
      </c>
      <c r="J94" s="151" t="s">
        <v>86</v>
      </c>
      <c r="K94" s="151"/>
      <c r="L94" s="151"/>
      <c r="M94" s="90">
        <f>Z94</f>
        <v>0</v>
      </c>
      <c r="N94" s="90" t="s">
        <v>86</v>
      </c>
      <c r="O94" s="90" t="s">
        <v>86</v>
      </c>
      <c r="P94" s="90" t="s">
        <v>86</v>
      </c>
      <c r="Q94" s="90" t="s">
        <v>86</v>
      </c>
      <c r="R94" s="90" t="s">
        <v>86</v>
      </c>
      <c r="S94" s="90" t="s">
        <v>86</v>
      </c>
      <c r="T94" s="90" t="s">
        <v>86</v>
      </c>
      <c r="U94" s="89" t="s">
        <v>86</v>
      </c>
      <c r="V94" s="89"/>
      <c r="W94" s="89"/>
      <c r="X94" s="89"/>
      <c r="Y94" s="89"/>
      <c r="Z94" s="89"/>
      <c r="AA94" s="89"/>
    </row>
    <row r="95" spans="1:27" s="5" customFormat="1" ht="20.25">
      <c r="A95" s="143" t="s">
        <v>72</v>
      </c>
      <c r="B95" s="143"/>
      <c r="C95" s="143"/>
      <c r="D95" s="143"/>
      <c r="E95" s="143"/>
      <c r="F95" s="143"/>
      <c r="G95" s="143"/>
      <c r="H95" s="143"/>
      <c r="I95" s="88" t="s">
        <v>91</v>
      </c>
      <c r="J95" s="151" t="s">
        <v>86</v>
      </c>
      <c r="K95" s="151"/>
      <c r="L95" s="151"/>
      <c r="M95" s="90">
        <f>Z95</f>
        <v>0</v>
      </c>
      <c r="N95" s="90" t="s">
        <v>86</v>
      </c>
      <c r="O95" s="90" t="s">
        <v>86</v>
      </c>
      <c r="P95" s="90" t="s">
        <v>86</v>
      </c>
      <c r="Q95" s="90" t="s">
        <v>86</v>
      </c>
      <c r="R95" s="90" t="s">
        <v>86</v>
      </c>
      <c r="S95" s="90" t="s">
        <v>86</v>
      </c>
      <c r="T95" s="90" t="s">
        <v>86</v>
      </c>
      <c r="U95" s="89" t="s">
        <v>86</v>
      </c>
      <c r="V95" s="89"/>
      <c r="W95" s="89"/>
      <c r="X95" s="89"/>
      <c r="Y95" s="89"/>
      <c r="Z95" s="89"/>
      <c r="AA95" s="89" t="s">
        <v>86</v>
      </c>
    </row>
    <row r="96" spans="1:27" s="3" customFormat="1" ht="43.5" customHeight="1">
      <c r="A96" s="152" t="s">
        <v>73</v>
      </c>
      <c r="B96" s="152"/>
      <c r="C96" s="152"/>
      <c r="D96" s="152"/>
      <c r="E96" s="152"/>
      <c r="F96" s="152"/>
      <c r="G96" s="152"/>
      <c r="H96" s="152"/>
      <c r="I96" s="86" t="s">
        <v>92</v>
      </c>
      <c r="J96" s="153" t="s">
        <v>86</v>
      </c>
      <c r="K96" s="153"/>
      <c r="L96" s="153"/>
      <c r="M96" s="87">
        <f>M97+M102+M104+M108+M109+M121</f>
        <v>6295929.25</v>
      </c>
      <c r="N96" s="87">
        <f>N97+N102+N104+N108+N109+N121</f>
        <v>5363028.93</v>
      </c>
      <c r="O96" s="87">
        <f aca="true" t="shared" si="4" ref="O96:AA96">O97+O102+O104+O108+O109+O121</f>
        <v>4248</v>
      </c>
      <c r="P96" s="87">
        <f t="shared" si="4"/>
        <v>315.62</v>
      </c>
      <c r="Q96" s="87">
        <f t="shared" si="4"/>
        <v>13290.72</v>
      </c>
      <c r="R96" s="87">
        <f t="shared" si="4"/>
        <v>23789.25</v>
      </c>
      <c r="S96" s="87">
        <f t="shared" si="4"/>
        <v>84278.15</v>
      </c>
      <c r="T96" s="87">
        <f t="shared" si="4"/>
        <v>0</v>
      </c>
      <c r="U96" s="87">
        <f t="shared" si="4"/>
        <v>0</v>
      </c>
      <c r="V96" s="87">
        <f t="shared" si="4"/>
        <v>806978.58</v>
      </c>
      <c r="W96" s="87">
        <f t="shared" si="4"/>
        <v>0</v>
      </c>
      <c r="X96" s="87">
        <f t="shared" si="4"/>
        <v>0</v>
      </c>
      <c r="Y96" s="87">
        <f t="shared" si="4"/>
        <v>0</v>
      </c>
      <c r="Z96" s="87">
        <f t="shared" si="4"/>
        <v>0</v>
      </c>
      <c r="AA96" s="87">
        <f t="shared" si="4"/>
        <v>0</v>
      </c>
    </row>
    <row r="97" spans="1:27" s="3" customFormat="1" ht="20.25">
      <c r="A97" s="142" t="s">
        <v>74</v>
      </c>
      <c r="B97" s="142"/>
      <c r="C97" s="142"/>
      <c r="D97" s="142"/>
      <c r="E97" s="142"/>
      <c r="F97" s="142"/>
      <c r="G97" s="142"/>
      <c r="H97" s="142"/>
      <c r="I97" s="91" t="s">
        <v>93</v>
      </c>
      <c r="J97" s="139">
        <v>100</v>
      </c>
      <c r="K97" s="139"/>
      <c r="L97" s="139"/>
      <c r="M97" s="92">
        <f>M98+M101</f>
        <v>4004079.24</v>
      </c>
      <c r="N97" s="92">
        <f aca="true" t="shared" si="5" ref="N97:AA97">N98+N101</f>
        <v>4004079.24</v>
      </c>
      <c r="O97" s="92">
        <f t="shared" si="5"/>
        <v>0</v>
      </c>
      <c r="P97" s="92">
        <f t="shared" si="5"/>
        <v>0</v>
      </c>
      <c r="Q97" s="92">
        <f t="shared" si="5"/>
        <v>0</v>
      </c>
      <c r="R97" s="92">
        <f t="shared" si="5"/>
        <v>0</v>
      </c>
      <c r="S97" s="92">
        <f t="shared" si="5"/>
        <v>0</v>
      </c>
      <c r="T97" s="92">
        <f t="shared" si="5"/>
        <v>0</v>
      </c>
      <c r="U97" s="92">
        <f t="shared" si="5"/>
        <v>0</v>
      </c>
      <c r="V97" s="92">
        <f t="shared" si="5"/>
        <v>0</v>
      </c>
      <c r="W97" s="92">
        <f>W98+W101</f>
        <v>0</v>
      </c>
      <c r="X97" s="92">
        <f>X98+X101</f>
        <v>0</v>
      </c>
      <c r="Y97" s="92">
        <f>Y98+Y101</f>
        <v>0</v>
      </c>
      <c r="Z97" s="92">
        <f>Z98+Z101</f>
        <v>0</v>
      </c>
      <c r="AA97" s="92">
        <f t="shared" si="5"/>
        <v>0</v>
      </c>
    </row>
    <row r="98" spans="1:27" s="3" customFormat="1" ht="20.25">
      <c r="A98" s="143" t="s">
        <v>80</v>
      </c>
      <c r="B98" s="143"/>
      <c r="C98" s="143"/>
      <c r="D98" s="143"/>
      <c r="E98" s="143"/>
      <c r="F98" s="143"/>
      <c r="G98" s="143"/>
      <c r="H98" s="143"/>
      <c r="I98" s="88" t="s">
        <v>94</v>
      </c>
      <c r="J98" s="144">
        <v>110</v>
      </c>
      <c r="K98" s="144"/>
      <c r="L98" s="144"/>
      <c r="M98" s="93">
        <f>M99+M100</f>
        <v>4003479.24</v>
      </c>
      <c r="N98" s="93">
        <f aca="true" t="shared" si="6" ref="N98:AA98">N99+N100</f>
        <v>4003479.24</v>
      </c>
      <c r="O98" s="93">
        <f t="shared" si="6"/>
        <v>0</v>
      </c>
      <c r="P98" s="93">
        <f t="shared" si="6"/>
        <v>0</v>
      </c>
      <c r="Q98" s="93">
        <f t="shared" si="6"/>
        <v>0</v>
      </c>
      <c r="R98" s="93">
        <f t="shared" si="6"/>
        <v>0</v>
      </c>
      <c r="S98" s="93">
        <f t="shared" si="6"/>
        <v>0</v>
      </c>
      <c r="T98" s="93">
        <f t="shared" si="6"/>
        <v>0</v>
      </c>
      <c r="U98" s="93">
        <f t="shared" si="6"/>
        <v>0</v>
      </c>
      <c r="V98" s="93">
        <f t="shared" si="6"/>
        <v>0</v>
      </c>
      <c r="W98" s="93">
        <f>W99+W100</f>
        <v>0</v>
      </c>
      <c r="X98" s="93">
        <f>X99+X100</f>
        <v>0</v>
      </c>
      <c r="Y98" s="93">
        <f>Y99+Y100</f>
        <v>0</v>
      </c>
      <c r="Z98" s="93">
        <f>Z99+Z100</f>
        <v>0</v>
      </c>
      <c r="AA98" s="93">
        <f t="shared" si="6"/>
        <v>0</v>
      </c>
    </row>
    <row r="99" spans="1:27" s="3" customFormat="1" ht="20.25">
      <c r="A99" s="143" t="s">
        <v>120</v>
      </c>
      <c r="B99" s="143"/>
      <c r="C99" s="143"/>
      <c r="D99" s="143"/>
      <c r="E99" s="143"/>
      <c r="F99" s="143"/>
      <c r="G99" s="143"/>
      <c r="H99" s="143"/>
      <c r="I99" s="88" t="s">
        <v>95</v>
      </c>
      <c r="J99" s="144">
        <v>111</v>
      </c>
      <c r="K99" s="144"/>
      <c r="L99" s="144"/>
      <c r="M99" s="93">
        <f>N99+O99+P99+T99+U99+V99+W99+X99+Y99+Z99+Q99+R99+S99</f>
        <v>3068604</v>
      </c>
      <c r="N99" s="89">
        <v>3068604</v>
      </c>
      <c r="O99" s="89"/>
      <c r="P99" s="89"/>
      <c r="Q99" s="89"/>
      <c r="R99" s="89"/>
      <c r="S99" s="89"/>
      <c r="T99" s="89"/>
      <c r="U99" s="68"/>
      <c r="V99" s="68"/>
      <c r="W99" s="68"/>
      <c r="X99" s="68"/>
      <c r="Y99" s="68"/>
      <c r="Z99" s="68"/>
      <c r="AA99" s="68"/>
    </row>
    <row r="100" spans="1:27" s="3" customFormat="1" ht="18.75" customHeight="1">
      <c r="A100" s="143" t="s">
        <v>28</v>
      </c>
      <c r="B100" s="143"/>
      <c r="C100" s="143"/>
      <c r="D100" s="143"/>
      <c r="E100" s="143"/>
      <c r="F100" s="143"/>
      <c r="G100" s="143"/>
      <c r="H100" s="143"/>
      <c r="I100" s="88" t="s">
        <v>96</v>
      </c>
      <c r="J100" s="144">
        <v>119</v>
      </c>
      <c r="K100" s="144"/>
      <c r="L100" s="144"/>
      <c r="M100" s="93">
        <f>N100+O100+P100+T100+U100+V100+W100+X100+Y100+Z100+Q100+R100+S100</f>
        <v>934875.24</v>
      </c>
      <c r="N100" s="89">
        <f>926718+8126.31+30.93</f>
        <v>934875.24</v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</row>
    <row r="101" spans="1:27" s="3" customFormat="1" ht="18.75" customHeight="1">
      <c r="A101" s="143" t="s">
        <v>25</v>
      </c>
      <c r="B101" s="143"/>
      <c r="C101" s="143"/>
      <c r="D101" s="143"/>
      <c r="E101" s="143"/>
      <c r="F101" s="143"/>
      <c r="G101" s="143"/>
      <c r="H101" s="143"/>
      <c r="I101" s="88" t="s">
        <v>97</v>
      </c>
      <c r="J101" s="144">
        <v>112</v>
      </c>
      <c r="K101" s="144"/>
      <c r="L101" s="144"/>
      <c r="M101" s="93">
        <f>N101+O101+P101+T101+U101+V101+W101+X101+Y101+Z101+Q101+R101+S101</f>
        <v>600</v>
      </c>
      <c r="N101" s="89">
        <v>600</v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</row>
    <row r="102" spans="1:27" s="3" customFormat="1" ht="18.75" customHeight="1">
      <c r="A102" s="142" t="s">
        <v>75</v>
      </c>
      <c r="B102" s="142"/>
      <c r="C102" s="142"/>
      <c r="D102" s="142"/>
      <c r="E102" s="142"/>
      <c r="F102" s="142"/>
      <c r="G102" s="142"/>
      <c r="H102" s="142"/>
      <c r="I102" s="91" t="s">
        <v>98</v>
      </c>
      <c r="J102" s="139">
        <v>300</v>
      </c>
      <c r="K102" s="139"/>
      <c r="L102" s="139"/>
      <c r="M102" s="92">
        <f>N102+O102+P102+T102+U102+V102+W102+X102+Y102+Z102+Q102+R102+S102</f>
        <v>0</v>
      </c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1:27" s="3" customFormat="1" ht="20.25">
      <c r="A103" s="143" t="s">
        <v>18</v>
      </c>
      <c r="B103" s="143"/>
      <c r="C103" s="143"/>
      <c r="D103" s="143"/>
      <c r="E103" s="143"/>
      <c r="F103" s="143"/>
      <c r="G103" s="143"/>
      <c r="H103" s="143"/>
      <c r="I103" s="94"/>
      <c r="J103" s="144"/>
      <c r="K103" s="144"/>
      <c r="L103" s="144"/>
      <c r="M103" s="93"/>
      <c r="N103" s="89"/>
      <c r="O103" s="89"/>
      <c r="P103" s="89"/>
      <c r="Q103" s="89"/>
      <c r="R103" s="89"/>
      <c r="S103" s="89"/>
      <c r="T103" s="89"/>
      <c r="U103" s="68"/>
      <c r="V103" s="68"/>
      <c r="W103" s="68"/>
      <c r="X103" s="68"/>
      <c r="Y103" s="68"/>
      <c r="Z103" s="68"/>
      <c r="AA103" s="68"/>
    </row>
    <row r="104" spans="1:27" s="3" customFormat="1" ht="23.25" customHeight="1">
      <c r="A104" s="143" t="s">
        <v>76</v>
      </c>
      <c r="B104" s="143"/>
      <c r="C104" s="143"/>
      <c r="D104" s="143"/>
      <c r="E104" s="143"/>
      <c r="F104" s="143"/>
      <c r="G104" s="143"/>
      <c r="H104" s="143"/>
      <c r="I104" s="88" t="s">
        <v>99</v>
      </c>
      <c r="J104" s="144">
        <v>850</v>
      </c>
      <c r="K104" s="144"/>
      <c r="L104" s="144"/>
      <c r="M104" s="93">
        <f>M105+M106+M107</f>
        <v>197273.11</v>
      </c>
      <c r="N104" s="93">
        <f aca="true" t="shared" si="7" ref="N104:AA104">N105+N106+N107</f>
        <v>173483.86</v>
      </c>
      <c r="O104" s="93">
        <f t="shared" si="7"/>
        <v>0</v>
      </c>
      <c r="P104" s="93">
        <f t="shared" si="7"/>
        <v>0</v>
      </c>
      <c r="Q104" s="93">
        <f t="shared" si="7"/>
        <v>0</v>
      </c>
      <c r="R104" s="93">
        <f t="shared" si="7"/>
        <v>23789.25</v>
      </c>
      <c r="S104" s="93">
        <f t="shared" si="7"/>
        <v>0</v>
      </c>
      <c r="T104" s="93">
        <f t="shared" si="7"/>
        <v>0</v>
      </c>
      <c r="U104" s="93">
        <f t="shared" si="7"/>
        <v>0</v>
      </c>
      <c r="V104" s="93">
        <f t="shared" si="7"/>
        <v>0</v>
      </c>
      <c r="W104" s="93">
        <f t="shared" si="7"/>
        <v>0</v>
      </c>
      <c r="X104" s="93">
        <f t="shared" si="7"/>
        <v>0</v>
      </c>
      <c r="Y104" s="93">
        <f t="shared" si="7"/>
        <v>0</v>
      </c>
      <c r="Z104" s="93">
        <f t="shared" si="7"/>
        <v>0</v>
      </c>
      <c r="AA104" s="93">
        <f t="shared" si="7"/>
        <v>0</v>
      </c>
    </row>
    <row r="105" spans="1:27" s="3" customFormat="1" ht="18.75" customHeight="1">
      <c r="A105" s="143" t="s">
        <v>200</v>
      </c>
      <c r="B105" s="143"/>
      <c r="C105" s="143"/>
      <c r="D105" s="143"/>
      <c r="E105" s="143"/>
      <c r="F105" s="143"/>
      <c r="G105" s="143"/>
      <c r="H105" s="143"/>
      <c r="I105" s="88" t="s">
        <v>195</v>
      </c>
      <c r="J105" s="144">
        <v>851</v>
      </c>
      <c r="K105" s="144"/>
      <c r="L105" s="144"/>
      <c r="M105" s="93">
        <f>N105+O105+P105+T105+U105+V105+W105+X105+Y105+Z105+Q105+R105+S105</f>
        <v>184373</v>
      </c>
      <c r="N105" s="89">
        <f>182148-23789.25+500-21200.57+23044.25</f>
        <v>160702.43</v>
      </c>
      <c r="O105" s="89"/>
      <c r="P105" s="89"/>
      <c r="Q105" s="89"/>
      <c r="R105" s="89">
        <v>23670.57</v>
      </c>
      <c r="S105" s="106"/>
      <c r="T105" s="89"/>
      <c r="U105" s="89"/>
      <c r="V105" s="89"/>
      <c r="W105" s="89"/>
      <c r="X105" s="89"/>
      <c r="Y105" s="89"/>
      <c r="Z105" s="89"/>
      <c r="AA105" s="89"/>
    </row>
    <row r="106" spans="1:27" s="3" customFormat="1" ht="18.75" customHeight="1">
      <c r="A106" s="145" t="s">
        <v>196</v>
      </c>
      <c r="B106" s="146"/>
      <c r="C106" s="146"/>
      <c r="D106" s="146"/>
      <c r="E106" s="146"/>
      <c r="F106" s="146"/>
      <c r="G106" s="146"/>
      <c r="H106" s="147"/>
      <c r="I106" s="88" t="s">
        <v>197</v>
      </c>
      <c r="J106" s="148">
        <v>852</v>
      </c>
      <c r="K106" s="149"/>
      <c r="L106" s="150"/>
      <c r="M106" s="93">
        <f>N106+O106+P106+T106+U106+V106+W106+X106+Y106+Z106+Q106+R106+S106</f>
        <v>2416</v>
      </c>
      <c r="N106" s="89">
        <f>1082+1300+34</f>
        <v>2416</v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</row>
    <row r="107" spans="1:27" s="3" customFormat="1" ht="18.75" customHeight="1">
      <c r="A107" s="145" t="s">
        <v>198</v>
      </c>
      <c r="B107" s="146"/>
      <c r="C107" s="146"/>
      <c r="D107" s="146"/>
      <c r="E107" s="146"/>
      <c r="F107" s="146"/>
      <c r="G107" s="146"/>
      <c r="H107" s="147"/>
      <c r="I107" s="88" t="s">
        <v>199</v>
      </c>
      <c r="J107" s="148">
        <v>853</v>
      </c>
      <c r="K107" s="149"/>
      <c r="L107" s="150"/>
      <c r="M107" s="93">
        <f>N107+O107+P107+T107+U107+V107+W107+X107+Y107+Z107+Q107+R107+S107</f>
        <v>10484.11</v>
      </c>
      <c r="N107" s="89">
        <f>365.43+10000</f>
        <v>10365.43</v>
      </c>
      <c r="O107" s="89"/>
      <c r="P107" s="89"/>
      <c r="Q107" s="89"/>
      <c r="R107" s="89">
        <v>118.68</v>
      </c>
      <c r="S107" s="106"/>
      <c r="T107" s="89"/>
      <c r="U107" s="89"/>
      <c r="V107" s="89"/>
      <c r="W107" s="89"/>
      <c r="X107" s="89"/>
      <c r="Y107" s="89"/>
      <c r="Z107" s="89"/>
      <c r="AA107" s="89"/>
    </row>
    <row r="108" spans="1:27" s="3" customFormat="1" ht="18.75" customHeight="1">
      <c r="A108" s="143" t="s">
        <v>100</v>
      </c>
      <c r="B108" s="143"/>
      <c r="C108" s="143"/>
      <c r="D108" s="143"/>
      <c r="E108" s="143"/>
      <c r="F108" s="143"/>
      <c r="G108" s="143"/>
      <c r="H108" s="143"/>
      <c r="I108" s="88" t="s">
        <v>101</v>
      </c>
      <c r="J108" s="144"/>
      <c r="K108" s="144"/>
      <c r="L108" s="144"/>
      <c r="M108" s="93">
        <f>N108+O108+P108+T108+U108+V108+W108+X108+Y108+Z108+Q108+R108+S108</f>
        <v>0</v>
      </c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</row>
    <row r="109" spans="1:27" s="3" customFormat="1" ht="38.25" customHeight="1">
      <c r="A109" s="142" t="s">
        <v>77</v>
      </c>
      <c r="B109" s="142"/>
      <c r="C109" s="142"/>
      <c r="D109" s="142"/>
      <c r="E109" s="142"/>
      <c r="F109" s="142"/>
      <c r="G109" s="142"/>
      <c r="H109" s="142"/>
      <c r="I109" s="95" t="s">
        <v>102</v>
      </c>
      <c r="J109" s="139"/>
      <c r="K109" s="139"/>
      <c r="L109" s="139"/>
      <c r="M109" s="92">
        <f>M110+M111+M112+M113+M114+M116+M117+M118+M120</f>
        <v>84278.15</v>
      </c>
      <c r="N109" s="92">
        <f aca="true" t="shared" si="8" ref="N109:AA109">N110+N111+N112+N113+N114+N116+N117+N118+N120</f>
        <v>0</v>
      </c>
      <c r="O109" s="92">
        <f t="shared" si="8"/>
        <v>0</v>
      </c>
      <c r="P109" s="92">
        <f t="shared" si="8"/>
        <v>0</v>
      </c>
      <c r="Q109" s="92">
        <f t="shared" si="8"/>
        <v>0</v>
      </c>
      <c r="R109" s="92">
        <f t="shared" si="8"/>
        <v>0</v>
      </c>
      <c r="S109" s="92">
        <f t="shared" si="8"/>
        <v>84278.15</v>
      </c>
      <c r="T109" s="92">
        <f t="shared" si="8"/>
        <v>0</v>
      </c>
      <c r="U109" s="92">
        <f t="shared" si="8"/>
        <v>0</v>
      </c>
      <c r="V109" s="92">
        <f t="shared" si="8"/>
        <v>0</v>
      </c>
      <c r="W109" s="92">
        <f t="shared" si="8"/>
        <v>0</v>
      </c>
      <c r="X109" s="92">
        <f t="shared" si="8"/>
        <v>0</v>
      </c>
      <c r="Y109" s="92">
        <f t="shared" si="8"/>
        <v>0</v>
      </c>
      <c r="Z109" s="92">
        <f t="shared" si="8"/>
        <v>0</v>
      </c>
      <c r="AA109" s="92">
        <f t="shared" si="8"/>
        <v>0</v>
      </c>
    </row>
    <row r="110" spans="1:27" s="3" customFormat="1" ht="21" customHeight="1">
      <c r="A110" s="143" t="s">
        <v>19</v>
      </c>
      <c r="B110" s="143"/>
      <c r="C110" s="143"/>
      <c r="D110" s="143"/>
      <c r="E110" s="143"/>
      <c r="F110" s="143"/>
      <c r="G110" s="143"/>
      <c r="H110" s="143"/>
      <c r="I110" s="88" t="s">
        <v>207</v>
      </c>
      <c r="J110" s="144">
        <v>244</v>
      </c>
      <c r="K110" s="144"/>
      <c r="L110" s="144"/>
      <c r="M110" s="93">
        <f>N110+O110+P110+T110+U110+V110+W110+X110+Y110+Z110+Q110+R110+S110</f>
        <v>0</v>
      </c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</row>
    <row r="111" spans="1:27" s="3" customFormat="1" ht="21" customHeight="1">
      <c r="A111" s="143" t="s">
        <v>162</v>
      </c>
      <c r="B111" s="143"/>
      <c r="C111" s="143"/>
      <c r="D111" s="143"/>
      <c r="E111" s="143"/>
      <c r="F111" s="143"/>
      <c r="G111" s="143"/>
      <c r="H111" s="143"/>
      <c r="I111" s="88" t="s">
        <v>208</v>
      </c>
      <c r="J111" s="144">
        <v>244</v>
      </c>
      <c r="K111" s="144"/>
      <c r="L111" s="144"/>
      <c r="M111" s="93">
        <f aca="true" t="shared" si="9" ref="M111:M120">N111+O111+P111+T111+U111+V111+W111+X111+Y111+Z111+Q111+R111+S111</f>
        <v>0</v>
      </c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</row>
    <row r="112" spans="1:27" s="3" customFormat="1" ht="21" customHeight="1">
      <c r="A112" s="143" t="s">
        <v>20</v>
      </c>
      <c r="B112" s="143"/>
      <c r="C112" s="143"/>
      <c r="D112" s="143"/>
      <c r="E112" s="143"/>
      <c r="F112" s="143"/>
      <c r="G112" s="143"/>
      <c r="H112" s="143"/>
      <c r="I112" s="88" t="s">
        <v>209</v>
      </c>
      <c r="J112" s="144">
        <v>244</v>
      </c>
      <c r="K112" s="144"/>
      <c r="L112" s="144"/>
      <c r="M112" s="93">
        <f t="shared" si="9"/>
        <v>66459.62</v>
      </c>
      <c r="N112" s="89"/>
      <c r="O112" s="89"/>
      <c r="P112" s="89"/>
      <c r="Q112" s="89"/>
      <c r="R112" s="89"/>
      <c r="S112" s="90">
        <v>66459.62</v>
      </c>
      <c r="T112" s="89"/>
      <c r="U112" s="89"/>
      <c r="V112" s="89"/>
      <c r="W112" s="89"/>
      <c r="X112" s="89"/>
      <c r="Y112" s="89"/>
      <c r="Z112" s="89"/>
      <c r="AA112" s="89"/>
    </row>
    <row r="113" spans="1:27" s="3" customFormat="1" ht="42" customHeight="1">
      <c r="A113" s="143" t="s">
        <v>121</v>
      </c>
      <c r="B113" s="143"/>
      <c r="C113" s="143"/>
      <c r="D113" s="143"/>
      <c r="E113" s="143"/>
      <c r="F113" s="143"/>
      <c r="G113" s="143"/>
      <c r="H113" s="143"/>
      <c r="I113" s="88" t="s">
        <v>210</v>
      </c>
      <c r="J113" s="144">
        <v>244</v>
      </c>
      <c r="K113" s="144"/>
      <c r="L113" s="144"/>
      <c r="M113" s="93">
        <f t="shared" si="9"/>
        <v>0</v>
      </c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</row>
    <row r="114" spans="1:27" s="3" customFormat="1" ht="21" customHeight="1">
      <c r="A114" s="143" t="s">
        <v>26</v>
      </c>
      <c r="B114" s="143"/>
      <c r="C114" s="143"/>
      <c r="D114" s="143"/>
      <c r="E114" s="143"/>
      <c r="F114" s="143"/>
      <c r="G114" s="143"/>
      <c r="H114" s="143"/>
      <c r="I114" s="88" t="s">
        <v>211</v>
      </c>
      <c r="J114" s="144">
        <v>244</v>
      </c>
      <c r="K114" s="144"/>
      <c r="L114" s="144"/>
      <c r="M114" s="93">
        <f t="shared" si="9"/>
        <v>16418.53</v>
      </c>
      <c r="N114" s="89"/>
      <c r="O114" s="89"/>
      <c r="P114" s="89"/>
      <c r="Q114" s="89"/>
      <c r="R114" s="89"/>
      <c r="S114" s="89">
        <v>16418.53</v>
      </c>
      <c r="T114" s="89"/>
      <c r="U114" s="89"/>
      <c r="V114" s="89"/>
      <c r="W114" s="89"/>
      <c r="X114" s="89"/>
      <c r="Y114" s="89"/>
      <c r="Z114" s="89"/>
      <c r="AA114" s="89"/>
    </row>
    <row r="115" spans="1:27" s="3" customFormat="1" ht="21" customHeight="1">
      <c r="A115" s="143" t="s">
        <v>171</v>
      </c>
      <c r="B115" s="143"/>
      <c r="C115" s="143"/>
      <c r="D115" s="143"/>
      <c r="E115" s="143"/>
      <c r="F115" s="143"/>
      <c r="G115" s="143"/>
      <c r="H115" s="143"/>
      <c r="I115" s="88"/>
      <c r="J115" s="144">
        <v>244</v>
      </c>
      <c r="K115" s="144"/>
      <c r="L115" s="144"/>
      <c r="M115" s="93">
        <f t="shared" si="9"/>
        <v>0</v>
      </c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</row>
    <row r="116" spans="1:27" s="3" customFormat="1" ht="21" customHeight="1">
      <c r="A116" s="143" t="s">
        <v>27</v>
      </c>
      <c r="B116" s="143"/>
      <c r="C116" s="143"/>
      <c r="D116" s="143"/>
      <c r="E116" s="143"/>
      <c r="F116" s="143"/>
      <c r="G116" s="143"/>
      <c r="H116" s="143"/>
      <c r="I116" s="88" t="s">
        <v>212</v>
      </c>
      <c r="J116" s="144">
        <v>244</v>
      </c>
      <c r="K116" s="144"/>
      <c r="L116" s="144"/>
      <c r="M116" s="93">
        <f t="shared" si="9"/>
        <v>1400</v>
      </c>
      <c r="N116" s="89"/>
      <c r="O116" s="89"/>
      <c r="P116" s="89"/>
      <c r="Q116" s="89"/>
      <c r="R116" s="89"/>
      <c r="S116" s="89">
        <v>1400</v>
      </c>
      <c r="T116" s="89"/>
      <c r="U116" s="89"/>
      <c r="V116" s="89"/>
      <c r="W116" s="89"/>
      <c r="X116" s="89"/>
      <c r="Y116" s="89"/>
      <c r="Z116" s="89"/>
      <c r="AA116" s="89"/>
    </row>
    <row r="117" spans="1:27" s="3" customFormat="1" ht="21" customHeight="1">
      <c r="A117" s="143" t="s">
        <v>21</v>
      </c>
      <c r="B117" s="143"/>
      <c r="C117" s="143"/>
      <c r="D117" s="143"/>
      <c r="E117" s="143"/>
      <c r="F117" s="143"/>
      <c r="G117" s="143"/>
      <c r="H117" s="143"/>
      <c r="I117" s="88" t="s">
        <v>213</v>
      </c>
      <c r="J117" s="144">
        <v>244</v>
      </c>
      <c r="K117" s="144"/>
      <c r="L117" s="144"/>
      <c r="M117" s="93">
        <f t="shared" si="9"/>
        <v>0</v>
      </c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</row>
    <row r="118" spans="1:27" s="3" customFormat="1" ht="21" customHeight="1">
      <c r="A118" s="143" t="s">
        <v>22</v>
      </c>
      <c r="B118" s="143"/>
      <c r="C118" s="143"/>
      <c r="D118" s="143"/>
      <c r="E118" s="143"/>
      <c r="F118" s="143"/>
      <c r="G118" s="143"/>
      <c r="H118" s="143"/>
      <c r="I118" s="88" t="s">
        <v>214</v>
      </c>
      <c r="J118" s="144">
        <v>244</v>
      </c>
      <c r="K118" s="144"/>
      <c r="L118" s="144"/>
      <c r="M118" s="93">
        <f t="shared" si="9"/>
        <v>0</v>
      </c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</row>
    <row r="119" spans="1:27" s="3" customFormat="1" ht="21" customHeight="1">
      <c r="A119" s="143" t="s">
        <v>172</v>
      </c>
      <c r="B119" s="143"/>
      <c r="C119" s="143"/>
      <c r="D119" s="143"/>
      <c r="E119" s="143"/>
      <c r="F119" s="143"/>
      <c r="G119" s="143"/>
      <c r="H119" s="143"/>
      <c r="I119" s="88"/>
      <c r="J119" s="144">
        <v>244</v>
      </c>
      <c r="K119" s="144"/>
      <c r="L119" s="144"/>
      <c r="M119" s="93">
        <f t="shared" si="9"/>
        <v>0</v>
      </c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</row>
    <row r="120" spans="1:27" s="3" customFormat="1" ht="21" customHeight="1">
      <c r="A120" s="143" t="s">
        <v>206</v>
      </c>
      <c r="B120" s="143"/>
      <c r="C120" s="143"/>
      <c r="D120" s="143"/>
      <c r="E120" s="143"/>
      <c r="F120" s="143"/>
      <c r="G120" s="143"/>
      <c r="H120" s="143"/>
      <c r="I120" s="88" t="s">
        <v>215</v>
      </c>
      <c r="J120" s="144">
        <v>244</v>
      </c>
      <c r="K120" s="144"/>
      <c r="L120" s="144"/>
      <c r="M120" s="93">
        <f t="shared" si="9"/>
        <v>0</v>
      </c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</row>
    <row r="121" spans="1:27" s="3" customFormat="1" ht="21.75" customHeight="1">
      <c r="A121" s="142" t="s">
        <v>79</v>
      </c>
      <c r="B121" s="142"/>
      <c r="C121" s="142"/>
      <c r="D121" s="142"/>
      <c r="E121" s="142"/>
      <c r="F121" s="142"/>
      <c r="G121" s="142"/>
      <c r="H121" s="142"/>
      <c r="I121" s="96" t="s">
        <v>103</v>
      </c>
      <c r="J121" s="139">
        <v>244</v>
      </c>
      <c r="K121" s="139"/>
      <c r="L121" s="139"/>
      <c r="M121" s="92">
        <f>M123+M124+M125+M126+M127+M129+M130+M131+M133</f>
        <v>2010298.75</v>
      </c>
      <c r="N121" s="92">
        <f aca="true" t="shared" si="10" ref="N121:AA121">N123+N124+N125+N126+N127+N129+N130+N131+N133</f>
        <v>1185465.83</v>
      </c>
      <c r="O121" s="92">
        <f t="shared" si="10"/>
        <v>4248</v>
      </c>
      <c r="P121" s="92">
        <f t="shared" si="10"/>
        <v>315.62</v>
      </c>
      <c r="Q121" s="92">
        <f t="shared" si="10"/>
        <v>13290.72</v>
      </c>
      <c r="R121" s="92">
        <f t="shared" si="10"/>
        <v>0</v>
      </c>
      <c r="S121" s="92">
        <f t="shared" si="10"/>
        <v>0</v>
      </c>
      <c r="T121" s="92">
        <f t="shared" si="10"/>
        <v>0</v>
      </c>
      <c r="U121" s="92">
        <f t="shared" si="10"/>
        <v>0</v>
      </c>
      <c r="V121" s="92">
        <f t="shared" si="10"/>
        <v>806978.58</v>
      </c>
      <c r="W121" s="92">
        <f t="shared" si="10"/>
        <v>0</v>
      </c>
      <c r="X121" s="92">
        <f t="shared" si="10"/>
        <v>0</v>
      </c>
      <c r="Y121" s="92">
        <f t="shared" si="10"/>
        <v>0</v>
      </c>
      <c r="Z121" s="92">
        <f t="shared" si="10"/>
        <v>0</v>
      </c>
      <c r="AA121" s="92">
        <f t="shared" si="10"/>
        <v>0</v>
      </c>
    </row>
    <row r="122" spans="1:27" s="3" customFormat="1" ht="18.75" customHeight="1">
      <c r="A122" s="143" t="s">
        <v>81</v>
      </c>
      <c r="B122" s="143"/>
      <c r="C122" s="143"/>
      <c r="D122" s="143"/>
      <c r="E122" s="143"/>
      <c r="F122" s="143"/>
      <c r="G122" s="143"/>
      <c r="H122" s="143"/>
      <c r="I122" s="88"/>
      <c r="J122" s="144"/>
      <c r="K122" s="144"/>
      <c r="L122" s="144"/>
      <c r="M122" s="90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</row>
    <row r="123" spans="1:27" s="3" customFormat="1" ht="18.75" customHeight="1">
      <c r="A123" s="143" t="s">
        <v>19</v>
      </c>
      <c r="B123" s="143"/>
      <c r="C123" s="143"/>
      <c r="D123" s="143"/>
      <c r="E123" s="143"/>
      <c r="F123" s="143"/>
      <c r="G123" s="143"/>
      <c r="H123" s="143"/>
      <c r="I123" s="88" t="s">
        <v>104</v>
      </c>
      <c r="J123" s="144">
        <v>244</v>
      </c>
      <c r="K123" s="144"/>
      <c r="L123" s="144"/>
      <c r="M123" s="93">
        <f>N123+O123+P123+T123+U123+V123+W123+X123+Y123+Z123+Q123+R123+S123</f>
        <v>24568.35</v>
      </c>
      <c r="N123" s="90">
        <f>3740+36000+288.35-700-14760</f>
        <v>24568.35</v>
      </c>
      <c r="O123" s="90"/>
      <c r="P123" s="90"/>
      <c r="Q123" s="90"/>
      <c r="R123" s="90"/>
      <c r="S123" s="90"/>
      <c r="T123" s="89"/>
      <c r="U123" s="89"/>
      <c r="V123" s="89"/>
      <c r="W123" s="89"/>
      <c r="X123" s="89"/>
      <c r="Y123" s="89"/>
      <c r="Z123" s="89"/>
      <c r="AA123" s="89"/>
    </row>
    <row r="124" spans="1:27" s="3" customFormat="1" ht="18.75" customHeight="1">
      <c r="A124" s="143" t="s">
        <v>162</v>
      </c>
      <c r="B124" s="143"/>
      <c r="C124" s="143"/>
      <c r="D124" s="143"/>
      <c r="E124" s="143"/>
      <c r="F124" s="143"/>
      <c r="G124" s="143"/>
      <c r="H124" s="143"/>
      <c r="I124" s="88" t="s">
        <v>105</v>
      </c>
      <c r="J124" s="144">
        <v>244</v>
      </c>
      <c r="K124" s="144"/>
      <c r="L124" s="144"/>
      <c r="M124" s="93">
        <f aca="true" t="shared" si="11" ref="M124:M133">N124+O124+P124+T124+U124+V124+W124+X124+Y124+Z124+Q124+R124+S124</f>
        <v>0</v>
      </c>
      <c r="N124" s="90"/>
      <c r="O124" s="90"/>
      <c r="P124" s="90"/>
      <c r="Q124" s="90"/>
      <c r="R124" s="90"/>
      <c r="S124" s="90"/>
      <c r="T124" s="89"/>
      <c r="U124" s="89"/>
      <c r="V124" s="89"/>
      <c r="W124" s="89"/>
      <c r="X124" s="89"/>
      <c r="Y124" s="89"/>
      <c r="Z124" s="89"/>
      <c r="AA124" s="89"/>
    </row>
    <row r="125" spans="1:27" s="3" customFormat="1" ht="18.75" customHeight="1">
      <c r="A125" s="143" t="s">
        <v>20</v>
      </c>
      <c r="B125" s="143"/>
      <c r="C125" s="143"/>
      <c r="D125" s="143"/>
      <c r="E125" s="143"/>
      <c r="F125" s="143"/>
      <c r="G125" s="143"/>
      <c r="H125" s="143"/>
      <c r="I125" s="88" t="s">
        <v>106</v>
      </c>
      <c r="J125" s="144">
        <v>244</v>
      </c>
      <c r="K125" s="144"/>
      <c r="L125" s="144"/>
      <c r="M125" s="93">
        <f t="shared" si="11"/>
        <v>718891</v>
      </c>
      <c r="N125" s="90">
        <f>623191-1000+76700+20000</f>
        <v>718891</v>
      </c>
      <c r="O125" s="90"/>
      <c r="P125" s="90"/>
      <c r="Q125" s="90"/>
      <c r="R125" s="90"/>
      <c r="S125" s="90"/>
      <c r="T125" s="89"/>
      <c r="U125" s="89"/>
      <c r="V125" s="89"/>
      <c r="W125" s="89"/>
      <c r="X125" s="89"/>
      <c r="Y125" s="89"/>
      <c r="Z125" s="89"/>
      <c r="AA125" s="89"/>
    </row>
    <row r="126" spans="1:27" s="3" customFormat="1" ht="44.25" customHeight="1">
      <c r="A126" s="143" t="s">
        <v>121</v>
      </c>
      <c r="B126" s="143"/>
      <c r="C126" s="143"/>
      <c r="D126" s="143"/>
      <c r="E126" s="143"/>
      <c r="F126" s="143"/>
      <c r="G126" s="143"/>
      <c r="H126" s="143"/>
      <c r="I126" s="88" t="s">
        <v>107</v>
      </c>
      <c r="J126" s="144">
        <v>244</v>
      </c>
      <c r="K126" s="144"/>
      <c r="L126" s="144"/>
      <c r="M126" s="93">
        <f t="shared" si="11"/>
        <v>0</v>
      </c>
      <c r="N126" s="90"/>
      <c r="O126" s="90"/>
      <c r="P126" s="90"/>
      <c r="Q126" s="90"/>
      <c r="R126" s="90"/>
      <c r="S126" s="90"/>
      <c r="T126" s="89"/>
      <c r="U126" s="89"/>
      <c r="V126" s="89"/>
      <c r="W126" s="89"/>
      <c r="X126" s="89"/>
      <c r="Y126" s="89"/>
      <c r="Z126" s="89"/>
      <c r="AA126" s="89"/>
    </row>
    <row r="127" spans="1:27" s="3" customFormat="1" ht="18.75" customHeight="1">
      <c r="A127" s="143" t="s">
        <v>26</v>
      </c>
      <c r="B127" s="143"/>
      <c r="C127" s="143"/>
      <c r="D127" s="143"/>
      <c r="E127" s="143"/>
      <c r="F127" s="143"/>
      <c r="G127" s="143"/>
      <c r="H127" s="143"/>
      <c r="I127" s="88" t="s">
        <v>108</v>
      </c>
      <c r="J127" s="144">
        <v>244</v>
      </c>
      <c r="K127" s="144"/>
      <c r="L127" s="144"/>
      <c r="M127" s="93">
        <f t="shared" si="11"/>
        <v>189380.24</v>
      </c>
      <c r="N127" s="90">
        <f>136414-23268.8+4816+35000-9882+10000-1562.05+37863.09</f>
        <v>189380.24</v>
      </c>
      <c r="O127" s="90"/>
      <c r="P127" s="90"/>
      <c r="Q127" s="90"/>
      <c r="R127" s="90"/>
      <c r="S127" s="90"/>
      <c r="T127" s="89"/>
      <c r="U127" s="89"/>
      <c r="V127" s="89"/>
      <c r="W127" s="89"/>
      <c r="X127" s="89"/>
      <c r="Y127" s="89"/>
      <c r="Z127" s="89"/>
      <c r="AA127" s="89"/>
    </row>
    <row r="128" spans="1:27" s="3" customFormat="1" ht="18.75" customHeight="1">
      <c r="A128" s="143" t="s">
        <v>171</v>
      </c>
      <c r="B128" s="143"/>
      <c r="C128" s="143"/>
      <c r="D128" s="143"/>
      <c r="E128" s="143"/>
      <c r="F128" s="143"/>
      <c r="G128" s="143"/>
      <c r="H128" s="143"/>
      <c r="I128" s="88"/>
      <c r="J128" s="144">
        <v>244</v>
      </c>
      <c r="K128" s="144"/>
      <c r="L128" s="144"/>
      <c r="M128" s="93">
        <f t="shared" si="11"/>
        <v>26628</v>
      </c>
      <c r="N128" s="90">
        <v>26628</v>
      </c>
      <c r="O128" s="90"/>
      <c r="P128" s="90"/>
      <c r="Q128" s="90"/>
      <c r="R128" s="90"/>
      <c r="S128" s="90"/>
      <c r="T128" s="89"/>
      <c r="U128" s="89"/>
      <c r="V128" s="89"/>
      <c r="W128" s="89"/>
      <c r="X128" s="89"/>
      <c r="Y128" s="89"/>
      <c r="Z128" s="89"/>
      <c r="AA128" s="89"/>
    </row>
    <row r="129" spans="1:27" s="3" customFormat="1" ht="18.75" customHeight="1">
      <c r="A129" s="143" t="s">
        <v>27</v>
      </c>
      <c r="B129" s="143"/>
      <c r="C129" s="143"/>
      <c r="D129" s="143"/>
      <c r="E129" s="143"/>
      <c r="F129" s="143"/>
      <c r="G129" s="143"/>
      <c r="H129" s="143"/>
      <c r="I129" s="88" t="s">
        <v>154</v>
      </c>
      <c r="J129" s="144">
        <v>244</v>
      </c>
      <c r="K129" s="144"/>
      <c r="L129" s="144"/>
      <c r="M129" s="93">
        <f t="shared" si="11"/>
        <v>74735.71</v>
      </c>
      <c r="N129" s="90">
        <f>70345+12275-54695-1405.59-7491.41+77991.78-22284.07</f>
        <v>74735.71</v>
      </c>
      <c r="O129" s="90"/>
      <c r="P129" s="90"/>
      <c r="Q129" s="90"/>
      <c r="R129" s="90"/>
      <c r="S129" s="90"/>
      <c r="T129" s="89"/>
      <c r="U129" s="89"/>
      <c r="V129" s="89"/>
      <c r="W129" s="89"/>
      <c r="X129" s="89"/>
      <c r="Y129" s="89"/>
      <c r="Z129" s="89"/>
      <c r="AA129" s="89"/>
    </row>
    <row r="130" spans="1:27" s="3" customFormat="1" ht="20.25" customHeight="1">
      <c r="A130" s="143" t="s">
        <v>21</v>
      </c>
      <c r="B130" s="143"/>
      <c r="C130" s="143"/>
      <c r="D130" s="143"/>
      <c r="E130" s="143"/>
      <c r="F130" s="143"/>
      <c r="G130" s="143"/>
      <c r="H130" s="143"/>
      <c r="I130" s="88" t="s">
        <v>155</v>
      </c>
      <c r="J130" s="144">
        <v>244</v>
      </c>
      <c r="K130" s="144"/>
      <c r="L130" s="144"/>
      <c r="M130" s="93">
        <f t="shared" si="11"/>
        <v>98306.48</v>
      </c>
      <c r="N130" s="90">
        <f>25846+7491.41-30.93</f>
        <v>33306.48</v>
      </c>
      <c r="O130" s="90"/>
      <c r="P130" s="93"/>
      <c r="Q130" s="93"/>
      <c r="R130" s="93"/>
      <c r="S130" s="93"/>
      <c r="T130" s="89"/>
      <c r="U130" s="68"/>
      <c r="V130" s="89">
        <f>60211+4789</f>
        <v>65000</v>
      </c>
      <c r="W130" s="68"/>
      <c r="X130" s="68"/>
      <c r="Y130" s="68"/>
      <c r="Z130" s="68"/>
      <c r="AA130" s="89"/>
    </row>
    <row r="131" spans="1:27" s="3" customFormat="1" ht="20.25" customHeight="1">
      <c r="A131" s="143" t="s">
        <v>22</v>
      </c>
      <c r="B131" s="143"/>
      <c r="C131" s="143"/>
      <c r="D131" s="143"/>
      <c r="E131" s="143"/>
      <c r="F131" s="143"/>
      <c r="G131" s="143"/>
      <c r="H131" s="143"/>
      <c r="I131" s="88" t="s">
        <v>173</v>
      </c>
      <c r="J131" s="144">
        <v>244</v>
      </c>
      <c r="K131" s="144"/>
      <c r="L131" s="144"/>
      <c r="M131" s="93">
        <f t="shared" si="11"/>
        <v>904416.97</v>
      </c>
      <c r="N131" s="90">
        <f>143824+20000-37973-35000+60402.42-8231.42+1562.05</f>
        <v>144584.05</v>
      </c>
      <c r="O131" s="90">
        <v>4248</v>
      </c>
      <c r="P131" s="107">
        <f>1684-1368.38</f>
        <v>315.62</v>
      </c>
      <c r="Q131" s="107">
        <f>13680+66460-66460-232.28-157</f>
        <v>13290.72</v>
      </c>
      <c r="R131" s="90"/>
      <c r="S131" s="90"/>
      <c r="T131" s="89"/>
      <c r="U131" s="89"/>
      <c r="V131" s="89">
        <f>552165+49991+144611.58-4789</f>
        <v>741978.58</v>
      </c>
      <c r="W131" s="68"/>
      <c r="X131" s="68"/>
      <c r="Y131" s="68"/>
      <c r="Z131" s="68"/>
      <c r="AA131" s="89"/>
    </row>
    <row r="132" spans="1:27" s="3" customFormat="1" ht="27" customHeight="1">
      <c r="A132" s="143" t="s">
        <v>172</v>
      </c>
      <c r="B132" s="143"/>
      <c r="C132" s="143"/>
      <c r="D132" s="143"/>
      <c r="E132" s="143"/>
      <c r="F132" s="143"/>
      <c r="G132" s="143"/>
      <c r="H132" s="143"/>
      <c r="I132" s="88"/>
      <c r="J132" s="144">
        <v>244</v>
      </c>
      <c r="K132" s="144"/>
      <c r="L132" s="144"/>
      <c r="M132" s="93">
        <f t="shared" si="11"/>
        <v>729841.92</v>
      </c>
      <c r="N132" s="90">
        <v>20000</v>
      </c>
      <c r="O132" s="90">
        <v>4248</v>
      </c>
      <c r="P132" s="107">
        <f>1684-1368.38</f>
        <v>315.62</v>
      </c>
      <c r="Q132" s="107">
        <f>13680+66460-66460-232.28-157</f>
        <v>13290.72</v>
      </c>
      <c r="R132" s="90"/>
      <c r="S132" s="90"/>
      <c r="T132" s="89"/>
      <c r="U132" s="89"/>
      <c r="V132" s="89">
        <f>552165+144611.58-4789</f>
        <v>691987.58</v>
      </c>
      <c r="W132" s="68"/>
      <c r="X132" s="68"/>
      <c r="Y132" s="68"/>
      <c r="Z132" s="68"/>
      <c r="AA132" s="89"/>
    </row>
    <row r="133" spans="1:27" s="3" customFormat="1" ht="23.25" customHeight="1">
      <c r="A133" s="143" t="s">
        <v>206</v>
      </c>
      <c r="B133" s="143"/>
      <c r="C133" s="143"/>
      <c r="D133" s="143"/>
      <c r="E133" s="143"/>
      <c r="F133" s="143"/>
      <c r="G133" s="143"/>
      <c r="H133" s="143"/>
      <c r="I133" s="88" t="s">
        <v>216</v>
      </c>
      <c r="J133" s="144">
        <v>244</v>
      </c>
      <c r="K133" s="144"/>
      <c r="L133" s="144"/>
      <c r="M133" s="93">
        <f t="shared" si="11"/>
        <v>0</v>
      </c>
      <c r="N133" s="90"/>
      <c r="O133" s="90"/>
      <c r="P133" s="90"/>
      <c r="Q133" s="90"/>
      <c r="R133" s="90"/>
      <c r="S133" s="90"/>
      <c r="T133" s="89"/>
      <c r="U133" s="89"/>
      <c r="V133" s="89"/>
      <c r="W133" s="68"/>
      <c r="X133" s="68"/>
      <c r="Y133" s="68"/>
      <c r="Z133" s="68"/>
      <c r="AA133" s="89"/>
    </row>
    <row r="134" spans="1:27" s="3" customFormat="1" ht="26.25" customHeight="1">
      <c r="A134" s="142" t="s">
        <v>177</v>
      </c>
      <c r="B134" s="142"/>
      <c r="C134" s="142"/>
      <c r="D134" s="142"/>
      <c r="E134" s="142"/>
      <c r="F134" s="142"/>
      <c r="G134" s="142"/>
      <c r="H134" s="142"/>
      <c r="I134" s="97" t="s">
        <v>109</v>
      </c>
      <c r="J134" s="139" t="s">
        <v>86</v>
      </c>
      <c r="K134" s="139"/>
      <c r="L134" s="139"/>
      <c r="M134" s="92">
        <f>M135+M136</f>
        <v>8414.66</v>
      </c>
      <c r="N134" s="92">
        <f aca="true" t="shared" si="12" ref="N134:AA134">N135+N136</f>
        <v>8414.66</v>
      </c>
      <c r="O134" s="92">
        <f t="shared" si="12"/>
        <v>0</v>
      </c>
      <c r="P134" s="92">
        <f t="shared" si="12"/>
        <v>0</v>
      </c>
      <c r="Q134" s="92">
        <f t="shared" si="12"/>
        <v>0</v>
      </c>
      <c r="R134" s="92">
        <f t="shared" si="12"/>
        <v>0</v>
      </c>
      <c r="S134" s="92">
        <f t="shared" si="12"/>
        <v>0</v>
      </c>
      <c r="T134" s="92">
        <f t="shared" si="12"/>
        <v>0</v>
      </c>
      <c r="U134" s="92">
        <f t="shared" si="12"/>
        <v>0</v>
      </c>
      <c r="V134" s="92">
        <f t="shared" si="12"/>
        <v>0</v>
      </c>
      <c r="W134" s="92">
        <f t="shared" si="12"/>
        <v>0</v>
      </c>
      <c r="X134" s="92">
        <f t="shared" si="12"/>
        <v>0</v>
      </c>
      <c r="Y134" s="92">
        <f t="shared" si="12"/>
        <v>0</v>
      </c>
      <c r="Z134" s="92">
        <f t="shared" si="12"/>
        <v>0</v>
      </c>
      <c r="AA134" s="92">
        <f t="shared" si="12"/>
        <v>0</v>
      </c>
    </row>
    <row r="135" spans="1:27" s="3" customFormat="1" ht="18.75" customHeight="1">
      <c r="A135" s="143" t="s">
        <v>122</v>
      </c>
      <c r="B135" s="143"/>
      <c r="C135" s="143"/>
      <c r="D135" s="143"/>
      <c r="E135" s="143"/>
      <c r="F135" s="143"/>
      <c r="G135" s="143"/>
      <c r="H135" s="143"/>
      <c r="I135" s="94" t="s">
        <v>110</v>
      </c>
      <c r="J135" s="144">
        <v>510</v>
      </c>
      <c r="K135" s="144"/>
      <c r="L135" s="144"/>
      <c r="M135" s="93">
        <f>N135+O135+P135+T135+U135+V135+W135+X135+Y135+Z135+Q135+R135+S135</f>
        <v>0</v>
      </c>
      <c r="N135" s="90"/>
      <c r="O135" s="93"/>
      <c r="P135" s="93"/>
      <c r="Q135" s="93"/>
      <c r="R135" s="93"/>
      <c r="S135" s="93"/>
      <c r="T135" s="93"/>
      <c r="U135" s="68"/>
      <c r="V135" s="68"/>
      <c r="W135" s="68"/>
      <c r="X135" s="68"/>
      <c r="Y135" s="68"/>
      <c r="Z135" s="68"/>
      <c r="AA135" s="93"/>
    </row>
    <row r="136" spans="1:27" s="3" customFormat="1" ht="21.75" customHeight="1">
      <c r="A136" s="143" t="s">
        <v>78</v>
      </c>
      <c r="B136" s="143"/>
      <c r="C136" s="143"/>
      <c r="D136" s="143"/>
      <c r="E136" s="143"/>
      <c r="F136" s="143"/>
      <c r="G136" s="143"/>
      <c r="H136" s="143"/>
      <c r="I136" s="94" t="s">
        <v>111</v>
      </c>
      <c r="J136" s="144">
        <v>550</v>
      </c>
      <c r="K136" s="144"/>
      <c r="L136" s="144"/>
      <c r="M136" s="93">
        <f>N136+O136+P136+T136+U136+V136+W136+X136+Y136+Z136+Q136+R136+S136</f>
        <v>8414.66</v>
      </c>
      <c r="N136" s="90">
        <v>8414.66</v>
      </c>
      <c r="O136" s="93"/>
      <c r="P136" s="93"/>
      <c r="Q136" s="93"/>
      <c r="R136" s="93"/>
      <c r="S136" s="93"/>
      <c r="T136" s="93"/>
      <c r="U136" s="68"/>
      <c r="V136" s="68"/>
      <c r="W136" s="68"/>
      <c r="X136" s="68"/>
      <c r="Y136" s="68"/>
      <c r="Z136" s="68"/>
      <c r="AA136" s="93"/>
    </row>
    <row r="137" spans="1:27" s="5" customFormat="1" ht="18.75" customHeight="1">
      <c r="A137" s="142" t="s">
        <v>82</v>
      </c>
      <c r="B137" s="142"/>
      <c r="C137" s="142"/>
      <c r="D137" s="142"/>
      <c r="E137" s="142"/>
      <c r="F137" s="142"/>
      <c r="G137" s="142"/>
      <c r="H137" s="142"/>
      <c r="I137" s="91" t="s">
        <v>112</v>
      </c>
      <c r="J137" s="139"/>
      <c r="K137" s="139"/>
      <c r="L137" s="139"/>
      <c r="M137" s="92">
        <f>M138+M139</f>
        <v>0</v>
      </c>
      <c r="N137" s="92">
        <f aca="true" t="shared" si="13" ref="N137:AA137">N138+N139</f>
        <v>0</v>
      </c>
      <c r="O137" s="92">
        <f t="shared" si="13"/>
        <v>0</v>
      </c>
      <c r="P137" s="92">
        <f t="shared" si="13"/>
        <v>0</v>
      </c>
      <c r="Q137" s="92">
        <f t="shared" si="13"/>
        <v>0</v>
      </c>
      <c r="R137" s="92">
        <f t="shared" si="13"/>
        <v>0</v>
      </c>
      <c r="S137" s="92">
        <f t="shared" si="13"/>
        <v>0</v>
      </c>
      <c r="T137" s="92">
        <f t="shared" si="13"/>
        <v>0</v>
      </c>
      <c r="U137" s="92">
        <f t="shared" si="13"/>
        <v>0</v>
      </c>
      <c r="V137" s="92">
        <f t="shared" si="13"/>
        <v>0</v>
      </c>
      <c r="W137" s="92">
        <f t="shared" si="13"/>
        <v>0</v>
      </c>
      <c r="X137" s="92">
        <f t="shared" si="13"/>
        <v>0</v>
      </c>
      <c r="Y137" s="92">
        <f t="shared" si="13"/>
        <v>0</v>
      </c>
      <c r="Z137" s="92">
        <f t="shared" si="13"/>
        <v>0</v>
      </c>
      <c r="AA137" s="92">
        <f t="shared" si="13"/>
        <v>0</v>
      </c>
    </row>
    <row r="138" spans="1:27" s="3" customFormat="1" ht="18.75" customHeight="1">
      <c r="A138" s="143" t="s">
        <v>124</v>
      </c>
      <c r="B138" s="143"/>
      <c r="C138" s="143"/>
      <c r="D138" s="143"/>
      <c r="E138" s="143"/>
      <c r="F138" s="143"/>
      <c r="G138" s="143"/>
      <c r="H138" s="143"/>
      <c r="I138" s="94" t="s">
        <v>113</v>
      </c>
      <c r="J138" s="144">
        <v>610</v>
      </c>
      <c r="K138" s="144"/>
      <c r="L138" s="144"/>
      <c r="M138" s="93">
        <f>N138+O138+P138+T138+U138+V138+W138+X138+Y138+Z138+Q138+R138+S138</f>
        <v>0</v>
      </c>
      <c r="N138" s="90"/>
      <c r="O138" s="93"/>
      <c r="P138" s="93"/>
      <c r="Q138" s="93"/>
      <c r="R138" s="93"/>
      <c r="S138" s="93"/>
      <c r="T138" s="89"/>
      <c r="U138" s="68"/>
      <c r="V138" s="68"/>
      <c r="W138" s="68"/>
      <c r="X138" s="68"/>
      <c r="Y138" s="68"/>
      <c r="Z138" s="68"/>
      <c r="AA138" s="68"/>
    </row>
    <row r="139" spans="1:27" s="3" customFormat="1" ht="18.75" customHeight="1">
      <c r="A139" s="143" t="s">
        <v>83</v>
      </c>
      <c r="B139" s="143"/>
      <c r="C139" s="143"/>
      <c r="D139" s="143"/>
      <c r="E139" s="143"/>
      <c r="F139" s="143"/>
      <c r="G139" s="143"/>
      <c r="H139" s="143"/>
      <c r="I139" s="94" t="s">
        <v>114</v>
      </c>
      <c r="J139" s="144">
        <v>650</v>
      </c>
      <c r="K139" s="144"/>
      <c r="L139" s="144"/>
      <c r="M139" s="93">
        <f>N139+O139+P139+T139+U139+V139+W139+X139+Y139+Z139+Q139+R139+S139</f>
        <v>0</v>
      </c>
      <c r="N139" s="93"/>
      <c r="O139" s="93"/>
      <c r="P139" s="93"/>
      <c r="Q139" s="93"/>
      <c r="R139" s="93"/>
      <c r="S139" s="93"/>
      <c r="T139" s="89"/>
      <c r="U139" s="68"/>
      <c r="V139" s="68"/>
      <c r="W139" s="68"/>
      <c r="X139" s="68"/>
      <c r="Y139" s="68"/>
      <c r="Z139" s="68"/>
      <c r="AA139" s="68"/>
    </row>
    <row r="140" spans="1:27" s="12" customFormat="1" ht="20.25" customHeight="1">
      <c r="A140" s="138" t="s">
        <v>84</v>
      </c>
      <c r="B140" s="138"/>
      <c r="C140" s="138"/>
      <c r="D140" s="138"/>
      <c r="E140" s="138"/>
      <c r="F140" s="138"/>
      <c r="G140" s="138"/>
      <c r="H140" s="138"/>
      <c r="I140" s="91" t="s">
        <v>115</v>
      </c>
      <c r="J140" s="139" t="s">
        <v>86</v>
      </c>
      <c r="K140" s="139"/>
      <c r="L140" s="139"/>
      <c r="M140" s="92">
        <f>N140+O140+P140+T140+U140+V140+W140+X140+Y140+Z140+Q140</f>
        <v>144611.58</v>
      </c>
      <c r="N140" s="92"/>
      <c r="O140" s="92"/>
      <c r="P140" s="92"/>
      <c r="Q140" s="92"/>
      <c r="R140" s="92"/>
      <c r="S140" s="92"/>
      <c r="T140" s="92"/>
      <c r="U140" s="92"/>
      <c r="V140" s="92">
        <v>144611.58</v>
      </c>
      <c r="W140" s="92"/>
      <c r="X140" s="92"/>
      <c r="Y140" s="92"/>
      <c r="Z140" s="92"/>
      <c r="AA140" s="92"/>
    </row>
    <row r="141" spans="1:27" s="12" customFormat="1" ht="20.25" customHeight="1">
      <c r="A141" s="138" t="s">
        <v>85</v>
      </c>
      <c r="B141" s="138"/>
      <c r="C141" s="138"/>
      <c r="D141" s="138"/>
      <c r="E141" s="138"/>
      <c r="F141" s="138"/>
      <c r="G141" s="138"/>
      <c r="H141" s="138"/>
      <c r="I141" s="91" t="s">
        <v>116</v>
      </c>
      <c r="J141" s="139" t="s">
        <v>86</v>
      </c>
      <c r="K141" s="139"/>
      <c r="L141" s="139"/>
      <c r="M141" s="92">
        <f>N141+O141+P141+T141+U141+V141+W141+X141+Y141+Z141+Q141</f>
        <v>0</v>
      </c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1:27" s="3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s="15" customFormat="1" ht="80.25" customHeight="1">
      <c r="A143" s="140" t="s">
        <v>176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</row>
    <row r="144" spans="1:27" s="3" customFormat="1" ht="22.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</row>
    <row r="145" spans="1:27" s="3" customFormat="1" ht="34.5">
      <c r="A145" s="122" t="s">
        <v>157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11"/>
      <c r="O145" s="75"/>
      <c r="P145" s="75"/>
      <c r="Q145" s="75"/>
      <c r="R145" s="75"/>
      <c r="S145" s="75"/>
      <c r="T145" s="75"/>
      <c r="U145" s="123" t="s">
        <v>158</v>
      </c>
      <c r="V145" s="123"/>
      <c r="W145" s="123"/>
      <c r="X145" s="123"/>
      <c r="Y145" s="123"/>
      <c r="Z145" s="123"/>
      <c r="AA145" s="123"/>
    </row>
    <row r="146" spans="1:27" s="3" customFormat="1" ht="22.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s="3" customFormat="1" ht="22.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9" spans="19:20" ht="18.75">
      <c r="S149" s="124" t="s">
        <v>23</v>
      </c>
      <c r="T149" s="124"/>
    </row>
    <row r="151" spans="1:23" ht="20.25" customHeight="1">
      <c r="A151" s="125" t="s">
        <v>218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10"/>
      <c r="V151" s="110"/>
      <c r="W151" s="110"/>
    </row>
    <row r="153" spans="1:24" ht="24" customHeight="1">
      <c r="A153" s="126" t="s">
        <v>17</v>
      </c>
      <c r="B153" s="127"/>
      <c r="C153" s="127"/>
      <c r="D153" s="127"/>
      <c r="E153" s="127"/>
      <c r="F153" s="127"/>
      <c r="G153" s="128"/>
      <c r="H153" s="135" t="s">
        <v>117</v>
      </c>
      <c r="I153" s="135" t="s">
        <v>125</v>
      </c>
      <c r="J153" s="116" t="s">
        <v>126</v>
      </c>
      <c r="K153" s="117"/>
      <c r="L153" s="117"/>
      <c r="M153" s="117"/>
      <c r="N153" s="117"/>
      <c r="O153" s="117"/>
      <c r="P153" s="117"/>
      <c r="Q153" s="117"/>
      <c r="R153" s="117"/>
      <c r="S153" s="117"/>
      <c r="T153" s="118"/>
      <c r="U153" s="81"/>
      <c r="V153" s="81"/>
      <c r="W153" s="81"/>
      <c r="X153" s="28"/>
    </row>
    <row r="154" spans="1:24" ht="26.25" customHeight="1">
      <c r="A154" s="129"/>
      <c r="B154" s="130"/>
      <c r="C154" s="130"/>
      <c r="D154" s="130"/>
      <c r="E154" s="130"/>
      <c r="F154" s="130"/>
      <c r="G154" s="131"/>
      <c r="H154" s="136"/>
      <c r="I154" s="136"/>
      <c r="J154" s="126" t="s">
        <v>127</v>
      </c>
      <c r="K154" s="127"/>
      <c r="L154" s="127"/>
      <c r="M154" s="127"/>
      <c r="N154" s="128"/>
      <c r="O154" s="116" t="s">
        <v>16</v>
      </c>
      <c r="P154" s="117"/>
      <c r="Q154" s="117"/>
      <c r="R154" s="117"/>
      <c r="S154" s="117"/>
      <c r="T154" s="118"/>
      <c r="U154" s="81"/>
      <c r="V154" s="81"/>
      <c r="W154" s="81"/>
      <c r="X154" s="28"/>
    </row>
    <row r="155" spans="1:24" ht="116.25" customHeight="1">
      <c r="A155" s="129"/>
      <c r="B155" s="130"/>
      <c r="C155" s="130"/>
      <c r="D155" s="130"/>
      <c r="E155" s="130"/>
      <c r="F155" s="130"/>
      <c r="G155" s="131"/>
      <c r="H155" s="136"/>
      <c r="I155" s="136"/>
      <c r="J155" s="132"/>
      <c r="K155" s="133"/>
      <c r="L155" s="133"/>
      <c r="M155" s="133"/>
      <c r="N155" s="134"/>
      <c r="O155" s="116" t="s">
        <v>128</v>
      </c>
      <c r="P155" s="117"/>
      <c r="Q155" s="118"/>
      <c r="R155" s="116" t="s">
        <v>153</v>
      </c>
      <c r="S155" s="117"/>
      <c r="T155" s="118"/>
      <c r="U155" s="81"/>
      <c r="V155" s="81"/>
      <c r="W155" s="81"/>
      <c r="X155" s="28"/>
    </row>
    <row r="156" spans="1:20" ht="83.25" customHeight="1">
      <c r="A156" s="132"/>
      <c r="B156" s="133"/>
      <c r="C156" s="133"/>
      <c r="D156" s="133"/>
      <c r="E156" s="133"/>
      <c r="F156" s="133"/>
      <c r="G156" s="134"/>
      <c r="H156" s="137"/>
      <c r="I156" s="137"/>
      <c r="J156" s="116" t="s">
        <v>192</v>
      </c>
      <c r="K156" s="117"/>
      <c r="L156" s="118"/>
      <c r="M156" s="71" t="s">
        <v>193</v>
      </c>
      <c r="N156" s="71" t="s">
        <v>194</v>
      </c>
      <c r="O156" s="71" t="s">
        <v>192</v>
      </c>
      <c r="P156" s="71" t="s">
        <v>193</v>
      </c>
      <c r="Q156" s="109" t="s">
        <v>194</v>
      </c>
      <c r="R156" s="71" t="s">
        <v>129</v>
      </c>
      <c r="S156" s="71" t="s">
        <v>174</v>
      </c>
      <c r="T156" s="71" t="s">
        <v>175</v>
      </c>
    </row>
    <row r="157" spans="1:20" ht="18.75">
      <c r="A157" s="116">
        <v>1</v>
      </c>
      <c r="B157" s="117"/>
      <c r="C157" s="117"/>
      <c r="D157" s="117"/>
      <c r="E157" s="117"/>
      <c r="F157" s="117"/>
      <c r="G157" s="118"/>
      <c r="H157" s="71">
        <v>2</v>
      </c>
      <c r="I157" s="71">
        <v>3</v>
      </c>
      <c r="J157" s="116">
        <v>4</v>
      </c>
      <c r="K157" s="117"/>
      <c r="L157" s="118"/>
      <c r="M157" s="71">
        <v>5</v>
      </c>
      <c r="N157" s="71">
        <v>6</v>
      </c>
      <c r="O157" s="76">
        <v>7</v>
      </c>
      <c r="P157" s="76">
        <v>8</v>
      </c>
      <c r="Q157" s="108">
        <v>9</v>
      </c>
      <c r="R157" s="76">
        <v>10</v>
      </c>
      <c r="S157" s="76">
        <v>11</v>
      </c>
      <c r="T157" s="76">
        <v>12</v>
      </c>
    </row>
    <row r="158" spans="1:20" ht="45.75" customHeight="1">
      <c r="A158" s="116" t="s">
        <v>130</v>
      </c>
      <c r="B158" s="117"/>
      <c r="C158" s="117"/>
      <c r="D158" s="117"/>
      <c r="E158" s="117"/>
      <c r="F158" s="117"/>
      <c r="G158" s="118"/>
      <c r="H158" s="77" t="s">
        <v>133</v>
      </c>
      <c r="I158" s="71" t="s">
        <v>86</v>
      </c>
      <c r="J158" s="119">
        <f>O158+R158</f>
        <v>2010298.75</v>
      </c>
      <c r="K158" s="120"/>
      <c r="L158" s="121"/>
      <c r="M158" s="71">
        <f>P158+S158</f>
        <v>0</v>
      </c>
      <c r="N158" s="71">
        <f>Q158+'[1].04.17г.'!T158</f>
        <v>0</v>
      </c>
      <c r="O158" s="99">
        <f aca="true" t="shared" si="14" ref="O158:T158">O159+O160</f>
        <v>2010298.75</v>
      </c>
      <c r="P158" s="76">
        <f t="shared" si="14"/>
        <v>0</v>
      </c>
      <c r="Q158" s="76">
        <f t="shared" si="14"/>
        <v>0</v>
      </c>
      <c r="R158" s="76">
        <f t="shared" si="14"/>
        <v>0</v>
      </c>
      <c r="S158" s="76">
        <f t="shared" si="14"/>
        <v>0</v>
      </c>
      <c r="T158" s="76">
        <f t="shared" si="14"/>
        <v>0</v>
      </c>
    </row>
    <row r="159" spans="1:20" ht="48" customHeight="1">
      <c r="A159" s="116" t="s">
        <v>131</v>
      </c>
      <c r="B159" s="117"/>
      <c r="C159" s="117"/>
      <c r="D159" s="117"/>
      <c r="E159" s="117"/>
      <c r="F159" s="117"/>
      <c r="G159" s="118"/>
      <c r="H159" s="77" t="s">
        <v>134</v>
      </c>
      <c r="I159" s="71" t="s">
        <v>86</v>
      </c>
      <c r="J159" s="119">
        <f>O159+R159</f>
        <v>887488.66</v>
      </c>
      <c r="K159" s="120"/>
      <c r="L159" s="121"/>
      <c r="M159" s="71">
        <f>P159+S159</f>
        <v>0</v>
      </c>
      <c r="N159" s="71">
        <v>0</v>
      </c>
      <c r="O159" s="99">
        <v>887488.66</v>
      </c>
      <c r="P159" s="76"/>
      <c r="Q159" s="108"/>
      <c r="R159" s="76"/>
      <c r="S159" s="76"/>
      <c r="T159" s="76"/>
    </row>
    <row r="160" spans="1:20" ht="42" customHeight="1">
      <c r="A160" s="116" t="s">
        <v>132</v>
      </c>
      <c r="B160" s="117"/>
      <c r="C160" s="117"/>
      <c r="D160" s="117"/>
      <c r="E160" s="117"/>
      <c r="F160" s="117"/>
      <c r="G160" s="118"/>
      <c r="H160" s="77" t="s">
        <v>135</v>
      </c>
      <c r="I160" s="71"/>
      <c r="J160" s="119">
        <f>O160+R160</f>
        <v>1122810.09</v>
      </c>
      <c r="K160" s="120"/>
      <c r="L160" s="121"/>
      <c r="M160" s="71">
        <f>P160+S160</f>
        <v>0</v>
      </c>
      <c r="N160" s="71">
        <v>0</v>
      </c>
      <c r="O160" s="99">
        <v>1122810.09</v>
      </c>
      <c r="P160" s="76"/>
      <c r="Q160" s="108"/>
      <c r="R160" s="76"/>
      <c r="S160" s="76"/>
      <c r="T160" s="76"/>
    </row>
    <row r="162" spans="1:14" ht="19.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9"/>
      <c r="N162" s="78"/>
    </row>
    <row r="166" spans="8:24" ht="18.75">
      <c r="H166" s="114" t="s">
        <v>136</v>
      </c>
      <c r="I166" s="114"/>
      <c r="N166" s="2"/>
      <c r="O166" s="2"/>
      <c r="P166" s="2"/>
      <c r="Q166" s="114" t="s">
        <v>146</v>
      </c>
      <c r="R166" s="114"/>
      <c r="S166" s="2"/>
      <c r="V166" s="19"/>
      <c r="W166" s="80"/>
      <c r="X166" s="80"/>
    </row>
    <row r="167" spans="14:24" ht="12.75">
      <c r="N167" s="2"/>
      <c r="O167" s="2"/>
      <c r="P167" s="2"/>
      <c r="Q167" s="2"/>
      <c r="R167" s="2"/>
      <c r="S167" s="2"/>
      <c r="T167" s="2"/>
      <c r="U167" s="2"/>
      <c r="V167" s="19"/>
      <c r="W167" s="19"/>
      <c r="X167" s="19"/>
    </row>
    <row r="168" spans="1:24" ht="59.25" customHeight="1">
      <c r="A168" s="115" t="s">
        <v>178</v>
      </c>
      <c r="B168" s="115"/>
      <c r="C168" s="115"/>
      <c r="D168" s="115"/>
      <c r="E168" s="115"/>
      <c r="F168" s="115"/>
      <c r="G168" s="115"/>
      <c r="H168" s="115"/>
      <c r="I168" s="115"/>
      <c r="M168" s="115" t="s">
        <v>147</v>
      </c>
      <c r="N168" s="115"/>
      <c r="O168" s="115"/>
      <c r="P168" s="115"/>
      <c r="Q168" s="115"/>
      <c r="R168" s="115"/>
      <c r="S168" s="115"/>
      <c r="T168" s="115"/>
      <c r="U168" s="115"/>
      <c r="V168" s="81"/>
      <c r="W168" s="81"/>
      <c r="X168" s="81"/>
    </row>
    <row r="169" spans="14:24" ht="12.75">
      <c r="N169" s="2"/>
      <c r="O169" s="2"/>
      <c r="P169" s="2"/>
      <c r="Q169" s="2"/>
      <c r="R169" s="2"/>
      <c r="S169" s="2"/>
      <c r="T169" s="2"/>
      <c r="U169" s="2"/>
      <c r="V169" s="19"/>
      <c r="W169" s="19"/>
      <c r="X169" s="19"/>
    </row>
    <row r="170" spans="1:24" ht="12.75" customHeight="1">
      <c r="A170" s="113" t="s">
        <v>17</v>
      </c>
      <c r="B170" s="113"/>
      <c r="C170" s="113"/>
      <c r="D170" s="113"/>
      <c r="E170" s="113"/>
      <c r="F170" s="113"/>
      <c r="G170" s="113"/>
      <c r="H170" s="113" t="s">
        <v>117</v>
      </c>
      <c r="I170" s="113" t="s">
        <v>137</v>
      </c>
      <c r="M170" s="113" t="s">
        <v>17</v>
      </c>
      <c r="N170" s="113"/>
      <c r="O170" s="113"/>
      <c r="P170" s="113"/>
      <c r="Q170" s="113" t="s">
        <v>117</v>
      </c>
      <c r="R170" s="113" t="s">
        <v>151</v>
      </c>
      <c r="S170" s="55"/>
      <c r="V170" s="81"/>
      <c r="W170" s="81"/>
      <c r="X170" s="81"/>
    </row>
    <row r="171" spans="1:24" ht="12.75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M171" s="113"/>
      <c r="N171" s="113"/>
      <c r="O171" s="113"/>
      <c r="P171" s="113"/>
      <c r="Q171" s="113"/>
      <c r="R171" s="113"/>
      <c r="S171" s="55"/>
      <c r="V171" s="81"/>
      <c r="W171" s="81"/>
      <c r="X171" s="81"/>
    </row>
    <row r="172" spans="1:24" ht="12.7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M172" s="113"/>
      <c r="N172" s="113"/>
      <c r="O172" s="113"/>
      <c r="P172" s="113"/>
      <c r="Q172" s="113"/>
      <c r="R172" s="113"/>
      <c r="S172" s="55"/>
      <c r="V172" s="81"/>
      <c r="W172" s="81"/>
      <c r="X172" s="81"/>
    </row>
    <row r="173" spans="1:24" ht="12.7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M173" s="113"/>
      <c r="N173" s="113"/>
      <c r="O173" s="113"/>
      <c r="P173" s="113"/>
      <c r="Q173" s="113"/>
      <c r="R173" s="113"/>
      <c r="S173" s="55"/>
      <c r="V173" s="81"/>
      <c r="W173" s="81"/>
      <c r="X173" s="81"/>
    </row>
    <row r="174" spans="1:24" ht="18.75">
      <c r="A174" s="113">
        <v>1</v>
      </c>
      <c r="B174" s="113"/>
      <c r="C174" s="113"/>
      <c r="D174" s="113"/>
      <c r="E174" s="113"/>
      <c r="F174" s="113"/>
      <c r="G174" s="113"/>
      <c r="H174" s="71">
        <v>2</v>
      </c>
      <c r="I174" s="71">
        <v>3</v>
      </c>
      <c r="M174" s="113">
        <v>1</v>
      </c>
      <c r="N174" s="113"/>
      <c r="O174" s="113"/>
      <c r="P174" s="113"/>
      <c r="Q174" s="71">
        <v>2</v>
      </c>
      <c r="R174" s="71">
        <v>3</v>
      </c>
      <c r="S174" s="55"/>
      <c r="V174" s="81"/>
      <c r="W174" s="55"/>
      <c r="X174" s="55"/>
    </row>
    <row r="175" spans="1:24" ht="18.75" customHeight="1">
      <c r="A175" s="113" t="s">
        <v>138</v>
      </c>
      <c r="B175" s="113"/>
      <c r="C175" s="113"/>
      <c r="D175" s="113"/>
      <c r="E175" s="113"/>
      <c r="F175" s="113"/>
      <c r="G175" s="113"/>
      <c r="H175" s="77" t="s">
        <v>142</v>
      </c>
      <c r="I175" s="71"/>
      <c r="M175" s="113" t="s">
        <v>148</v>
      </c>
      <c r="N175" s="113"/>
      <c r="O175" s="113"/>
      <c r="P175" s="113"/>
      <c r="Q175" s="77" t="s">
        <v>142</v>
      </c>
      <c r="R175" s="71"/>
      <c r="S175" s="55"/>
      <c r="V175" s="81"/>
      <c r="W175" s="82"/>
      <c r="X175" s="55"/>
    </row>
    <row r="176" spans="1:24" ht="66.75" customHeight="1">
      <c r="A176" s="113" t="s">
        <v>139</v>
      </c>
      <c r="B176" s="113"/>
      <c r="C176" s="113"/>
      <c r="D176" s="113"/>
      <c r="E176" s="113"/>
      <c r="F176" s="113"/>
      <c r="G176" s="113"/>
      <c r="H176" s="77" t="s">
        <v>143</v>
      </c>
      <c r="I176" s="71"/>
      <c r="M176" s="113" t="s">
        <v>149</v>
      </c>
      <c r="N176" s="113"/>
      <c r="O176" s="113"/>
      <c r="P176" s="113"/>
      <c r="Q176" s="77" t="s">
        <v>143</v>
      </c>
      <c r="R176" s="71"/>
      <c r="S176" s="55"/>
      <c r="V176" s="81"/>
      <c r="W176" s="82"/>
      <c r="X176" s="55"/>
    </row>
    <row r="177" spans="1:24" ht="18.75" customHeight="1">
      <c r="A177" s="113" t="s">
        <v>140</v>
      </c>
      <c r="B177" s="113"/>
      <c r="C177" s="113"/>
      <c r="D177" s="113"/>
      <c r="E177" s="113"/>
      <c r="F177" s="113"/>
      <c r="G177" s="113"/>
      <c r="H177" s="77" t="s">
        <v>144</v>
      </c>
      <c r="I177" s="71"/>
      <c r="M177" s="113" t="s">
        <v>150</v>
      </c>
      <c r="N177" s="113"/>
      <c r="O177" s="113"/>
      <c r="P177" s="113"/>
      <c r="Q177" s="77" t="s">
        <v>144</v>
      </c>
      <c r="R177" s="71"/>
      <c r="S177" s="55"/>
      <c r="V177" s="81"/>
      <c r="W177" s="82"/>
      <c r="X177" s="55"/>
    </row>
    <row r="178" spans="1:24" ht="18.75">
      <c r="A178" s="113" t="s">
        <v>141</v>
      </c>
      <c r="B178" s="113"/>
      <c r="C178" s="113"/>
      <c r="D178" s="113"/>
      <c r="E178" s="113"/>
      <c r="F178" s="113"/>
      <c r="G178" s="113"/>
      <c r="H178" s="77" t="s">
        <v>145</v>
      </c>
      <c r="I178" s="7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3:24" ht="18.75">
      <c r="M179" s="78"/>
      <c r="N179" s="78"/>
      <c r="O179" s="78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8.75">
      <c r="A180" s="78"/>
      <c r="B180" s="78"/>
      <c r="C180" s="78"/>
      <c r="M180" s="78"/>
      <c r="N180" s="78"/>
      <c r="O180" s="78"/>
      <c r="P180" s="2"/>
      <c r="Q180" s="2"/>
      <c r="R180" s="2"/>
      <c r="S180" s="2"/>
      <c r="T180" s="2"/>
      <c r="U180" s="2"/>
      <c r="V180" s="2"/>
      <c r="W180" s="114"/>
      <c r="X180" s="114"/>
    </row>
    <row r="181" spans="1:9" ht="18.75">
      <c r="A181" s="78"/>
      <c r="B181" s="78"/>
      <c r="C181" s="78"/>
      <c r="H181" s="114"/>
      <c r="I181" s="114"/>
    </row>
  </sheetData>
  <sheetProtection/>
  <mergeCells count="266">
    <mergeCell ref="M2:AA2"/>
    <mergeCell ref="A4:H4"/>
    <mergeCell ref="U4:AA4"/>
    <mergeCell ref="A5:I7"/>
    <mergeCell ref="U5:AA6"/>
    <mergeCell ref="U7:AA7"/>
    <mergeCell ref="U8:AA8"/>
    <mergeCell ref="A9:C9"/>
    <mergeCell ref="E9:H9"/>
    <mergeCell ref="M9:O9"/>
    <mergeCell ref="V9:AA9"/>
    <mergeCell ref="M10:O10"/>
    <mergeCell ref="V10:AA10"/>
    <mergeCell ref="A11:B11"/>
    <mergeCell ref="U11:V11"/>
    <mergeCell ref="A13:Y13"/>
    <mergeCell ref="K14:L14"/>
    <mergeCell ref="M14:N14"/>
    <mergeCell ref="A16:C16"/>
    <mergeCell ref="D16:Y16"/>
    <mergeCell ref="Z17:Z18"/>
    <mergeCell ref="AA17:AA18"/>
    <mergeCell ref="A18:C18"/>
    <mergeCell ref="D18:Y18"/>
    <mergeCell ref="AA19:AA20"/>
    <mergeCell ref="A20:C20"/>
    <mergeCell ref="D20:Y20"/>
    <mergeCell ref="AA21:AA23"/>
    <mergeCell ref="A22:C23"/>
    <mergeCell ref="D22:Y23"/>
    <mergeCell ref="AA24:AA26"/>
    <mergeCell ref="A25:C26"/>
    <mergeCell ref="D25:Y26"/>
    <mergeCell ref="AA27:AA28"/>
    <mergeCell ref="A28:C28"/>
    <mergeCell ref="D28:Y28"/>
    <mergeCell ref="D29:U29"/>
    <mergeCell ref="A31:AA31"/>
    <mergeCell ref="A33:AA34"/>
    <mergeCell ref="A35:AA35"/>
    <mergeCell ref="A36:AA36"/>
    <mergeCell ref="A37:AA38"/>
    <mergeCell ref="A39:AA39"/>
    <mergeCell ref="A40:AA40"/>
    <mergeCell ref="A41:AA42"/>
    <mergeCell ref="A43:AA43"/>
    <mergeCell ref="A44:AA44"/>
    <mergeCell ref="A45:AA45"/>
    <mergeCell ref="A46:Z46"/>
    <mergeCell ref="A47:AA47"/>
    <mergeCell ref="A48:Z48"/>
    <mergeCell ref="A49:Z49"/>
    <mergeCell ref="A50:Z50"/>
    <mergeCell ref="A51:Z51"/>
    <mergeCell ref="A52:AA52"/>
    <mergeCell ref="A53:Z53"/>
    <mergeCell ref="A55:AA56"/>
    <mergeCell ref="B58:L58"/>
    <mergeCell ref="M58:AA58"/>
    <mergeCell ref="B59:L59"/>
    <mergeCell ref="M59:AA59"/>
    <mergeCell ref="B60:L60"/>
    <mergeCell ref="M60:AA60"/>
    <mergeCell ref="B61:L61"/>
    <mergeCell ref="M61:AA61"/>
    <mergeCell ref="B62:L62"/>
    <mergeCell ref="M62:AA62"/>
    <mergeCell ref="B63:L63"/>
    <mergeCell ref="M63:AA63"/>
    <mergeCell ref="B64:L64"/>
    <mergeCell ref="M64:AA64"/>
    <mergeCell ref="B65:L65"/>
    <mergeCell ref="M65:AA65"/>
    <mergeCell ref="B66:L66"/>
    <mergeCell ref="M66:AA66"/>
    <mergeCell ref="B67:L67"/>
    <mergeCell ref="M67:AA67"/>
    <mergeCell ref="B68:L68"/>
    <mergeCell ref="M68:AA68"/>
    <mergeCell ref="B69:L69"/>
    <mergeCell ref="M69:AA69"/>
    <mergeCell ref="B70:L70"/>
    <mergeCell ref="M70:AA70"/>
    <mergeCell ref="B71:L71"/>
    <mergeCell ref="M71:AA71"/>
    <mergeCell ref="B72:L72"/>
    <mergeCell ref="M72:AA72"/>
    <mergeCell ref="B73:L73"/>
    <mergeCell ref="M73:AA73"/>
    <mergeCell ref="B74:L74"/>
    <mergeCell ref="M74:AA74"/>
    <mergeCell ref="B75:L75"/>
    <mergeCell ref="M75:AA75"/>
    <mergeCell ref="B76:L76"/>
    <mergeCell ref="M76:AA76"/>
    <mergeCell ref="B77:L77"/>
    <mergeCell ref="M77:AA77"/>
    <mergeCell ref="B78:L78"/>
    <mergeCell ref="M78:AA78"/>
    <mergeCell ref="A81:AA81"/>
    <mergeCell ref="V82:AA82"/>
    <mergeCell ref="A83:H86"/>
    <mergeCell ref="I83:I86"/>
    <mergeCell ref="J83:L86"/>
    <mergeCell ref="M83:AA83"/>
    <mergeCell ref="M84:M86"/>
    <mergeCell ref="N84:AA84"/>
    <mergeCell ref="N85:N86"/>
    <mergeCell ref="O85:S85"/>
    <mergeCell ref="T85:T86"/>
    <mergeCell ref="U85:U86"/>
    <mergeCell ref="V85:AA85"/>
    <mergeCell ref="A87:H87"/>
    <mergeCell ref="J87:L87"/>
    <mergeCell ref="A88:H88"/>
    <mergeCell ref="J88:L88"/>
    <mergeCell ref="A89:H89"/>
    <mergeCell ref="J89:L89"/>
    <mergeCell ref="A90:H90"/>
    <mergeCell ref="J90:L90"/>
    <mergeCell ref="A91:H91"/>
    <mergeCell ref="J91:L91"/>
    <mergeCell ref="A92:H92"/>
    <mergeCell ref="J92:L92"/>
    <mergeCell ref="A93:H93"/>
    <mergeCell ref="J93:L93"/>
    <mergeCell ref="A94:H94"/>
    <mergeCell ref="J94:L94"/>
    <mergeCell ref="A95:H95"/>
    <mergeCell ref="J95:L95"/>
    <mergeCell ref="A96:H96"/>
    <mergeCell ref="J96:L96"/>
    <mergeCell ref="A97:H97"/>
    <mergeCell ref="J97:L97"/>
    <mergeCell ref="A98:H98"/>
    <mergeCell ref="J98:L98"/>
    <mergeCell ref="A99:H99"/>
    <mergeCell ref="J99:L99"/>
    <mergeCell ref="A100:H100"/>
    <mergeCell ref="J100:L100"/>
    <mergeCell ref="A101:H101"/>
    <mergeCell ref="J101:L101"/>
    <mergeCell ref="A102:H102"/>
    <mergeCell ref="J102:L102"/>
    <mergeCell ref="A103:H103"/>
    <mergeCell ref="J103:L103"/>
    <mergeCell ref="A104:H104"/>
    <mergeCell ref="J104:L104"/>
    <mergeCell ref="A105:H105"/>
    <mergeCell ref="J105:L105"/>
    <mergeCell ref="A106:H106"/>
    <mergeCell ref="J106:L106"/>
    <mergeCell ref="A107:H107"/>
    <mergeCell ref="J107:L107"/>
    <mergeCell ref="A108:H108"/>
    <mergeCell ref="J108:L108"/>
    <mergeCell ref="A109:H109"/>
    <mergeCell ref="J109:L109"/>
    <mergeCell ref="A110:H110"/>
    <mergeCell ref="J110:L110"/>
    <mergeCell ref="A111:H111"/>
    <mergeCell ref="J111:L111"/>
    <mergeCell ref="A112:H112"/>
    <mergeCell ref="J112:L112"/>
    <mergeCell ref="A113:H113"/>
    <mergeCell ref="J113:L113"/>
    <mergeCell ref="A114:H114"/>
    <mergeCell ref="J114:L114"/>
    <mergeCell ref="A115:H115"/>
    <mergeCell ref="J115:L115"/>
    <mergeCell ref="A116:H116"/>
    <mergeCell ref="J116:L116"/>
    <mergeCell ref="A117:H117"/>
    <mergeCell ref="J117:L117"/>
    <mergeCell ref="A118:H118"/>
    <mergeCell ref="J118:L118"/>
    <mergeCell ref="A119:H119"/>
    <mergeCell ref="J119:L119"/>
    <mergeCell ref="A120:H120"/>
    <mergeCell ref="J120:L120"/>
    <mergeCell ref="A121:H121"/>
    <mergeCell ref="J121:L121"/>
    <mergeCell ref="A122:H122"/>
    <mergeCell ref="J122:L122"/>
    <mergeCell ref="A123:H123"/>
    <mergeCell ref="J123:L123"/>
    <mergeCell ref="A124:H124"/>
    <mergeCell ref="J124:L124"/>
    <mergeCell ref="A125:H125"/>
    <mergeCell ref="J125:L125"/>
    <mergeCell ref="A126:H126"/>
    <mergeCell ref="J126:L126"/>
    <mergeCell ref="A127:H127"/>
    <mergeCell ref="J127:L127"/>
    <mergeCell ref="A128:H128"/>
    <mergeCell ref="J128:L128"/>
    <mergeCell ref="A129:H129"/>
    <mergeCell ref="J129:L129"/>
    <mergeCell ref="A130:H130"/>
    <mergeCell ref="J130:L130"/>
    <mergeCell ref="A131:H131"/>
    <mergeCell ref="J131:L131"/>
    <mergeCell ref="A132:H132"/>
    <mergeCell ref="J132:L132"/>
    <mergeCell ref="A133:H133"/>
    <mergeCell ref="J133:L133"/>
    <mergeCell ref="A134:H134"/>
    <mergeCell ref="J134:L134"/>
    <mergeCell ref="A135:H135"/>
    <mergeCell ref="J135:L135"/>
    <mergeCell ref="A136:H136"/>
    <mergeCell ref="J136:L136"/>
    <mergeCell ref="A137:H137"/>
    <mergeCell ref="J137:L137"/>
    <mergeCell ref="A138:H138"/>
    <mergeCell ref="J138:L138"/>
    <mergeCell ref="A139:H139"/>
    <mergeCell ref="J139:L139"/>
    <mergeCell ref="A140:H140"/>
    <mergeCell ref="J140:L140"/>
    <mergeCell ref="A141:H141"/>
    <mergeCell ref="J141:L141"/>
    <mergeCell ref="A143:AA143"/>
    <mergeCell ref="A144:AA144"/>
    <mergeCell ref="A145:M145"/>
    <mergeCell ref="U145:AA145"/>
    <mergeCell ref="S149:T149"/>
    <mergeCell ref="A151:T151"/>
    <mergeCell ref="A153:G156"/>
    <mergeCell ref="H153:H156"/>
    <mergeCell ref="I153:I156"/>
    <mergeCell ref="J153:T153"/>
    <mergeCell ref="J154:N155"/>
    <mergeCell ref="O154:T154"/>
    <mergeCell ref="O155:Q155"/>
    <mergeCell ref="R155:T155"/>
    <mergeCell ref="J156:L156"/>
    <mergeCell ref="A157:G157"/>
    <mergeCell ref="J157:L157"/>
    <mergeCell ref="A158:G158"/>
    <mergeCell ref="J158:L158"/>
    <mergeCell ref="A159:G159"/>
    <mergeCell ref="J159:L159"/>
    <mergeCell ref="A160:G160"/>
    <mergeCell ref="J160:L160"/>
    <mergeCell ref="H166:I166"/>
    <mergeCell ref="Q166:R166"/>
    <mergeCell ref="M176:P176"/>
    <mergeCell ref="A168:I168"/>
    <mergeCell ref="M168:U168"/>
    <mergeCell ref="A170:G173"/>
    <mergeCell ref="H170:H173"/>
    <mergeCell ref="I170:I173"/>
    <mergeCell ref="M170:P173"/>
    <mergeCell ref="Q170:Q173"/>
    <mergeCell ref="R170:R173"/>
    <mergeCell ref="A177:G177"/>
    <mergeCell ref="M177:P177"/>
    <mergeCell ref="A178:G178"/>
    <mergeCell ref="W180:X180"/>
    <mergeCell ref="H181:I181"/>
    <mergeCell ref="A174:G174"/>
    <mergeCell ref="M174:P174"/>
    <mergeCell ref="A175:G175"/>
    <mergeCell ref="M175:P175"/>
    <mergeCell ref="A176:G176"/>
  </mergeCells>
  <printOptions/>
  <pageMargins left="0.5118110236220472" right="0.5118110236220472" top="0.5511811023622047" bottom="0.5511811023622047" header="0.31496062992125984" footer="0.31496062992125984"/>
  <pageSetup fitToHeight="2" fitToWidth="1" horizontalDpi="600" verticalDpi="600" orientation="landscape" paperSize="9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2017-10-19T11:04:46Z</cp:lastPrinted>
  <dcterms:created xsi:type="dcterms:W3CDTF">2010-08-30T11:00:24Z</dcterms:created>
  <dcterms:modified xsi:type="dcterms:W3CDTF">2017-11-02T08:08:24Z</dcterms:modified>
  <cp:category/>
  <cp:version/>
  <cp:contentType/>
  <cp:contentStatus/>
</cp:coreProperties>
</file>